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schoolfoodplan.sharepoint.com/sites/Shared.Drive/Shared Documents/General/School Food/SCHOOL FOOD REVIEW/2026/FSM UC data/"/>
    </mc:Choice>
  </mc:AlternateContent>
  <xr:revisionPtr revIDLastSave="0" documentId="8_{7D8A178A-A94F-4A4C-A094-DAF91E743550}" xr6:coauthVersionLast="47" xr6:coauthVersionMax="47" xr10:uidLastSave="{00000000-0000-0000-0000-000000000000}"/>
  <bookViews>
    <workbookView xWindow="-36500" yWindow="1780" windowWidth="33320" windowHeight="18360" firstSheet="2" activeTab="2" xr2:uid="{00000000-000D-0000-FFFF-FFFF00000000}"/>
  </bookViews>
  <sheets>
    <sheet name="Briefing - summary" sheetId="17" r:id="rId1"/>
    <sheet name="Detailed briefing" sheetId="1" r:id="rId2"/>
    <sheet name="Explorer" sheetId="16" r:id="rId3"/>
    <sheet name="Top Line Gap Analysis" sheetId="13" r:id="rId4"/>
    <sheet name="Detailed Gap Analysis" sheetId="14" r:id="rId5"/>
    <sheet name="FSM by LA" sheetId="12" r:id="rId6"/>
    <sheet name="Universal Credit by LA" sheetId="6" r:id="rId7"/>
    <sheet name="Summary Analysis" sheetId="15" r:id="rId8"/>
    <sheet name="Calc Engine" sheetId="18" r:id="rId9"/>
  </sheets>
  <definedNames>
    <definedName name="_xlnm._FilterDatabase" localSheetId="4" hidden="1">'Detailed Gap Analysis'!$L$2:$L$173</definedName>
    <definedName name="ExplorerView">Explorer!$A$1:$M$40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5" i="14" l="1" a="1"/>
  <c r="G155" i="14" s="1"/>
  <c r="F155" i="14" a="1"/>
  <c r="F155" i="14" s="1"/>
  <c r="E155" i="14" a="1"/>
  <c r="E155" i="14" s="1"/>
  <c r="D155" i="14" a="1"/>
  <c r="D155" i="14" s="1"/>
  <c r="G154" i="14"/>
  <c r="G154" i="14" a="1"/>
  <c r="F154" i="14"/>
  <c r="F154" i="14" a="1"/>
  <c r="E154" i="14"/>
  <c r="E154" i="14" a="1"/>
  <c r="D154" i="14" a="1"/>
  <c r="D154" i="14" s="1"/>
  <c r="G153" i="14" a="1"/>
  <c r="G153" i="14" s="1"/>
  <c r="F153" i="14" a="1"/>
  <c r="F153" i="14" s="1"/>
  <c r="E153" i="14" a="1"/>
  <c r="E153" i="14" s="1"/>
  <c r="D153" i="14" a="1"/>
  <c r="D153" i="14" s="1"/>
  <c r="G152" i="14" a="1"/>
  <c r="G152" i="14" s="1"/>
  <c r="F152" i="14" a="1"/>
  <c r="F152" i="14" s="1"/>
  <c r="E152" i="14"/>
  <c r="E152" i="14" a="1"/>
  <c r="D152" i="14" a="1"/>
  <c r="D152" i="14" s="1"/>
  <c r="G151" i="14"/>
  <c r="G151" i="14" a="1"/>
  <c r="F151" i="14" a="1"/>
  <c r="F151" i="14" s="1"/>
  <c r="E151" i="14" a="1"/>
  <c r="E151" i="14" s="1"/>
  <c r="D151" i="14" a="1"/>
  <c r="D151" i="14" s="1"/>
  <c r="G150" i="14" a="1"/>
  <c r="G150" i="14" s="1"/>
  <c r="F150" i="14" a="1"/>
  <c r="F150" i="14" s="1"/>
  <c r="E150" i="14" a="1"/>
  <c r="E150" i="14" s="1"/>
  <c r="D150" i="14" a="1"/>
  <c r="D150" i="14" s="1"/>
  <c r="G149" i="14" a="1"/>
  <c r="G149" i="14" s="1"/>
  <c r="F149" i="14" a="1"/>
  <c r="F149" i="14" s="1"/>
  <c r="E149" i="14"/>
  <c r="E149" i="14" a="1"/>
  <c r="D149" i="14" a="1"/>
  <c r="D149" i="14" s="1"/>
  <c r="G148" i="14"/>
  <c r="G148" i="14" a="1"/>
  <c r="F148" i="14" a="1"/>
  <c r="F148" i="14" s="1"/>
  <c r="E148" i="14" a="1"/>
  <c r="E148" i="14" s="1"/>
  <c r="D148" i="14" a="1"/>
  <c r="D148" i="14" s="1"/>
  <c r="G147" i="14" a="1"/>
  <c r="G147" i="14" s="1"/>
  <c r="F147" i="14" a="1"/>
  <c r="F147" i="14" s="1"/>
  <c r="E147" i="14" a="1"/>
  <c r="E147" i="14" s="1"/>
  <c r="D147" i="14" a="1"/>
  <c r="D147" i="14" s="1"/>
  <c r="G146" i="14"/>
  <c r="G146" i="14" a="1"/>
  <c r="F146" i="14"/>
  <c r="F146" i="14" a="1"/>
  <c r="E146" i="14"/>
  <c r="E146" i="14" a="1"/>
  <c r="D146" i="14" a="1"/>
  <c r="D146" i="14" s="1"/>
  <c r="G145" i="14" a="1"/>
  <c r="G145" i="14" s="1"/>
  <c r="F145" i="14" a="1"/>
  <c r="F145" i="14" s="1"/>
  <c r="E145" i="14" a="1"/>
  <c r="E145" i="14" s="1"/>
  <c r="D145" i="14" a="1"/>
  <c r="D145" i="14" s="1"/>
  <c r="G144" i="14" a="1"/>
  <c r="G144" i="14" s="1"/>
  <c r="F144" i="14" a="1"/>
  <c r="F144" i="14" s="1"/>
  <c r="E144" i="14" a="1"/>
  <c r="E144" i="14" s="1"/>
  <c r="D144" i="14" a="1"/>
  <c r="D144" i="14" s="1"/>
  <c r="G143" i="14"/>
  <c r="G143" i="14" a="1"/>
  <c r="F143" i="14"/>
  <c r="F143" i="14" a="1"/>
  <c r="E143" i="14"/>
  <c r="E143" i="14" a="1"/>
  <c r="D143" i="14" a="1"/>
  <c r="D143" i="14" s="1"/>
  <c r="G142" i="14" a="1"/>
  <c r="G142" i="14" s="1"/>
  <c r="F142" i="14" a="1"/>
  <c r="F142" i="14" s="1"/>
  <c r="E142" i="14" a="1"/>
  <c r="E142" i="14" s="1"/>
  <c r="D142" i="14" a="1"/>
  <c r="D142" i="14" s="1"/>
  <c r="G141" i="14" a="1"/>
  <c r="G141" i="14" s="1"/>
  <c r="F141" i="14" a="1"/>
  <c r="F141" i="14" s="1"/>
  <c r="E141" i="14"/>
  <c r="E141" i="14" a="1"/>
  <c r="D141" i="14"/>
  <c r="D141" i="14" a="1"/>
  <c r="G140" i="14"/>
  <c r="G140" i="14" a="1"/>
  <c r="F140" i="14"/>
  <c r="F140" i="14" a="1"/>
  <c r="E140" i="14" a="1"/>
  <c r="E140" i="14" s="1"/>
  <c r="D140" i="14" a="1"/>
  <c r="D140" i="14" s="1"/>
  <c r="G139" i="14"/>
  <c r="G139" i="14" a="1"/>
  <c r="F139" i="14" a="1"/>
  <c r="F139" i="14" s="1"/>
  <c r="E139" i="14" a="1"/>
  <c r="E139" i="14" s="1"/>
  <c r="D139" i="14" a="1"/>
  <c r="D139" i="14" s="1"/>
  <c r="G138" i="14" a="1"/>
  <c r="G138" i="14" s="1"/>
  <c r="F138" i="14" a="1"/>
  <c r="F138" i="14" s="1"/>
  <c r="E138" i="14"/>
  <c r="E138" i="14" a="1"/>
  <c r="D138" i="14" a="1"/>
  <c r="D138" i="14" s="1"/>
  <c r="G137" i="14"/>
  <c r="G137" i="14" a="1"/>
  <c r="F137" i="14" a="1"/>
  <c r="F137" i="14" s="1"/>
  <c r="E137" i="14"/>
  <c r="E137" i="14" a="1"/>
  <c r="D137" i="14" a="1"/>
  <c r="D137" i="14" s="1"/>
  <c r="G136" i="14" a="1"/>
  <c r="G136" i="14" s="1"/>
  <c r="F136" i="14" a="1"/>
  <c r="F136" i="14" s="1"/>
  <c r="E136" i="14" a="1"/>
  <c r="E136" i="14" s="1"/>
  <c r="D136" i="14" a="1"/>
  <c r="D136" i="14" s="1"/>
  <c r="G135" i="14" a="1"/>
  <c r="G135" i="14" s="1"/>
  <c r="F135" i="14"/>
  <c r="F135" i="14" a="1"/>
  <c r="E135" i="14"/>
  <c r="E135" i="14" a="1"/>
  <c r="D135" i="14"/>
  <c r="D135" i="14" a="1"/>
  <c r="G134" i="14" a="1"/>
  <c r="G134" i="14" s="1"/>
  <c r="F134" i="14" a="1"/>
  <c r="F134" i="14" s="1"/>
  <c r="E134" i="14" a="1"/>
  <c r="E134" i="14" s="1"/>
  <c r="D134" i="14" a="1"/>
  <c r="D134" i="14" s="1"/>
  <c r="G133" i="14" a="1"/>
  <c r="G133" i="14" s="1"/>
  <c r="F133" i="14" a="1"/>
  <c r="F133" i="14" s="1"/>
  <c r="E133" i="14" a="1"/>
  <c r="E133" i="14" s="1"/>
  <c r="D133" i="14"/>
  <c r="D133" i="14" a="1"/>
  <c r="G132" i="14"/>
  <c r="G132" i="14" a="1"/>
  <c r="F132" i="14"/>
  <c r="F132" i="14" a="1"/>
  <c r="E132" i="14"/>
  <c r="E132" i="14" a="1"/>
  <c r="D132" i="14" a="1"/>
  <c r="D132" i="14" s="1"/>
  <c r="G131" i="14" a="1"/>
  <c r="G131" i="14" s="1"/>
  <c r="F131" i="14" a="1"/>
  <c r="F131" i="14" s="1"/>
  <c r="E131" i="14" a="1"/>
  <c r="E131" i="14" s="1"/>
  <c r="D131" i="14" a="1"/>
  <c r="D131" i="14" s="1"/>
  <c r="G130" i="14" a="1"/>
  <c r="G130" i="14" s="1"/>
  <c r="F130" i="14" a="1"/>
  <c r="F130" i="14" s="1"/>
  <c r="E130" i="14"/>
  <c r="E130" i="14" a="1"/>
  <c r="D130" i="14"/>
  <c r="D130" i="14" a="1"/>
  <c r="G129" i="14"/>
  <c r="G129" i="14" a="1"/>
  <c r="F129" i="14"/>
  <c r="F129" i="14" a="1"/>
  <c r="E129" i="14" a="1"/>
  <c r="E129" i="14" s="1"/>
  <c r="D129" i="14"/>
  <c r="D129" i="14" a="1"/>
  <c r="G128" i="14"/>
  <c r="G128" i="14" a="1"/>
  <c r="F128" i="14" a="1"/>
  <c r="F128" i="14" s="1"/>
  <c r="E128" i="14" a="1"/>
  <c r="E128" i="14" s="1"/>
  <c r="D128" i="14" a="1"/>
  <c r="D128" i="14" s="1"/>
  <c r="G127" i="14" a="1"/>
  <c r="G127" i="14" s="1"/>
  <c r="F127" i="14" a="1"/>
  <c r="F127" i="14" s="1"/>
  <c r="E127" i="14"/>
  <c r="E127" i="14" a="1"/>
  <c r="D127" i="14"/>
  <c r="D127" i="14" a="1"/>
  <c r="G126" i="14"/>
  <c r="G126" i="14" a="1"/>
  <c r="F126" i="14" a="1"/>
  <c r="F126" i="14" s="1"/>
  <c r="E126" i="14" a="1"/>
  <c r="E126" i="14" s="1"/>
  <c r="D126" i="14" a="1"/>
  <c r="D126" i="14" s="1"/>
  <c r="G125" i="14" a="1"/>
  <c r="G125" i="14" s="1"/>
  <c r="F125" i="14" a="1"/>
  <c r="F125" i="14" s="1"/>
  <c r="E125" i="14" a="1"/>
  <c r="E125" i="14" s="1"/>
  <c r="D125" i="14" a="1"/>
  <c r="D125" i="14" s="1"/>
  <c r="G124" i="14" a="1"/>
  <c r="G124" i="14" s="1"/>
  <c r="F124" i="14"/>
  <c r="F124" i="14" a="1"/>
  <c r="E124" i="14"/>
  <c r="E124" i="14" a="1"/>
  <c r="D124" i="14" a="1"/>
  <c r="D124" i="14" s="1"/>
  <c r="G123" i="14" a="1"/>
  <c r="G123" i="14" s="1"/>
  <c r="F123" i="14" a="1"/>
  <c r="F123" i="14" s="1"/>
  <c r="E123" i="14" a="1"/>
  <c r="E123" i="14" s="1"/>
  <c r="D123" i="14" a="1"/>
  <c r="D123" i="14" s="1"/>
  <c r="G122" i="14" a="1"/>
  <c r="G122" i="14" s="1"/>
  <c r="F122" i="14" a="1"/>
  <c r="F122" i="14" s="1"/>
  <c r="E122" i="14" a="1"/>
  <c r="E122" i="14" s="1"/>
  <c r="D122" i="14" a="1"/>
  <c r="D122" i="14" s="1"/>
  <c r="G121" i="14"/>
  <c r="G121" i="14" a="1"/>
  <c r="F121" i="14"/>
  <c r="F121" i="14" a="1"/>
  <c r="E121" i="14"/>
  <c r="E121" i="14" a="1"/>
  <c r="D121" i="14" a="1"/>
  <c r="D121" i="14" s="1"/>
  <c r="G120" i="14" a="1"/>
  <c r="G120" i="14" s="1"/>
  <c r="F120" i="14"/>
  <c r="F120" i="14" a="1"/>
  <c r="E120" i="14" a="1"/>
  <c r="E120" i="14" s="1"/>
  <c r="D120" i="14" a="1"/>
  <c r="D120" i="14" s="1"/>
  <c r="G119" i="14" a="1"/>
  <c r="G119" i="14" s="1"/>
  <c r="F119" i="14" a="1"/>
  <c r="F119" i="14" s="1"/>
  <c r="E119" i="14"/>
  <c r="E119" i="14" a="1"/>
  <c r="D119" i="14" a="1"/>
  <c r="D119" i="14" s="1"/>
  <c r="G118" i="14"/>
  <c r="G118" i="14" a="1"/>
  <c r="F118" i="14"/>
  <c r="F118" i="14" a="1"/>
  <c r="E118" i="14" a="1"/>
  <c r="E118" i="14" s="1"/>
  <c r="D118" i="14"/>
  <c r="D118" i="14" a="1"/>
  <c r="G117" i="14"/>
  <c r="G117" i="14" a="1"/>
  <c r="F117" i="14" a="1"/>
  <c r="F117" i="14" s="1"/>
  <c r="E117" i="14" a="1"/>
  <c r="E117" i="14" s="1"/>
  <c r="D117" i="14" a="1"/>
  <c r="D117" i="14" s="1"/>
  <c r="G116" i="14" a="1"/>
  <c r="G116" i="14" s="1"/>
  <c r="F116" i="14" a="1"/>
  <c r="F116" i="14" s="1"/>
  <c r="E116" i="14"/>
  <c r="E116" i="14" a="1"/>
  <c r="D116" i="14"/>
  <c r="D116" i="14" a="1"/>
  <c r="G115" i="14"/>
  <c r="G115" i="14" a="1"/>
  <c r="F115" i="14" a="1"/>
  <c r="F115" i="14" s="1"/>
  <c r="E115" i="14" a="1"/>
  <c r="E115" i="14" s="1"/>
  <c r="D115" i="14" a="1"/>
  <c r="D115" i="14" s="1"/>
  <c r="G114" i="14" a="1"/>
  <c r="G114" i="14" s="1"/>
  <c r="F114" i="14" a="1"/>
  <c r="F114" i="14" s="1"/>
  <c r="E114" i="14" a="1"/>
  <c r="E114" i="14" s="1"/>
  <c r="D114" i="14" a="1"/>
  <c r="D114" i="14" s="1"/>
  <c r="G113" i="14" a="1"/>
  <c r="G113" i="14" s="1"/>
  <c r="F113" i="14"/>
  <c r="F113" i="14" a="1"/>
  <c r="E113" i="14"/>
  <c r="E113" i="14" a="1"/>
  <c r="D113" i="14"/>
  <c r="D113" i="14" a="1"/>
  <c r="G112" i="14" a="1"/>
  <c r="G112" i="14" s="1"/>
  <c r="F112" i="14" a="1"/>
  <c r="F112" i="14" s="1"/>
  <c r="E112" i="14" a="1"/>
  <c r="E112" i="14" s="1"/>
  <c r="D112" i="14" a="1"/>
  <c r="D112" i="14" s="1"/>
  <c r="G111" i="14" a="1"/>
  <c r="G111" i="14" s="1"/>
  <c r="F111" i="14" a="1"/>
  <c r="F111" i="14" s="1"/>
  <c r="E111" i="14" a="1"/>
  <c r="E111" i="14" s="1"/>
  <c r="D111" i="14" a="1"/>
  <c r="D111" i="14" s="1"/>
  <c r="G110" i="14"/>
  <c r="G110" i="14" a="1"/>
  <c r="F110" i="14"/>
  <c r="F110" i="14" a="1"/>
  <c r="E110" i="14"/>
  <c r="E110" i="14" a="1"/>
  <c r="D110" i="14" a="1"/>
  <c r="D110" i="14" s="1"/>
  <c r="G109" i="14"/>
  <c r="G109" i="14" a="1"/>
  <c r="F109" i="14"/>
  <c r="F109" i="14" a="1"/>
  <c r="E109" i="14" a="1"/>
  <c r="E109" i="14" s="1"/>
  <c r="D109" i="14" a="1"/>
  <c r="D109" i="14" s="1"/>
  <c r="G108" i="14" a="1"/>
  <c r="G108" i="14" s="1"/>
  <c r="F108" i="14" a="1"/>
  <c r="F108" i="14" s="1"/>
  <c r="E108" i="14" a="1"/>
  <c r="E108" i="14" s="1"/>
  <c r="D108" i="14" a="1"/>
  <c r="D108" i="14" s="1"/>
  <c r="G107" i="14"/>
  <c r="G107" i="14" a="1"/>
  <c r="F107" i="14"/>
  <c r="F107" i="14" a="1"/>
  <c r="E107" i="14" a="1"/>
  <c r="E107" i="14" s="1"/>
  <c r="D107" i="14"/>
  <c r="D107" i="14" a="1"/>
  <c r="G106" i="14" a="1"/>
  <c r="G106" i="14" s="1"/>
  <c r="F106" i="14" a="1"/>
  <c r="F106" i="14" s="1"/>
  <c r="E106" i="14" a="1"/>
  <c r="E106" i="14" s="1"/>
  <c r="D106" i="14" a="1"/>
  <c r="D106" i="14" s="1"/>
  <c r="G105" i="14" a="1"/>
  <c r="G105" i="14" s="1"/>
  <c r="F105" i="14" a="1"/>
  <c r="F105" i="14" s="1"/>
  <c r="E105" i="14"/>
  <c r="E105" i="14" a="1"/>
  <c r="D105" i="14"/>
  <c r="D105" i="14" a="1"/>
  <c r="G104" i="14"/>
  <c r="G104" i="14" a="1"/>
  <c r="F104" i="14" a="1"/>
  <c r="F104" i="14" s="1"/>
  <c r="E104" i="14" a="1"/>
  <c r="E104" i="14" s="1"/>
  <c r="D104" i="14" a="1"/>
  <c r="D104" i="14" s="1"/>
  <c r="G103" i="14" a="1"/>
  <c r="G103" i="14" s="1"/>
  <c r="F103" i="14" a="1"/>
  <c r="F103" i="14" s="1"/>
  <c r="E103" i="14" a="1"/>
  <c r="E103" i="14" s="1"/>
  <c r="D103" i="14" a="1"/>
  <c r="D103" i="14" s="1"/>
  <c r="G102" i="14" a="1"/>
  <c r="G102" i="14" s="1"/>
  <c r="F102" i="14"/>
  <c r="F102" i="14" a="1"/>
  <c r="E102" i="14"/>
  <c r="E102" i="14" a="1"/>
  <c r="D102" i="14" a="1"/>
  <c r="D102" i="14" s="1"/>
  <c r="G101" i="14" a="1"/>
  <c r="G101" i="14" s="1"/>
  <c r="F101" i="14" a="1"/>
  <c r="F101" i="14" s="1"/>
  <c r="E101" i="14" a="1"/>
  <c r="E101" i="14" s="1"/>
  <c r="D101" i="14" a="1"/>
  <c r="D101" i="14" s="1"/>
  <c r="G100" i="14" a="1"/>
  <c r="G100" i="14" s="1"/>
  <c r="F100" i="14" a="1"/>
  <c r="F100" i="14" s="1"/>
  <c r="E100" i="14" a="1"/>
  <c r="E100" i="14" s="1"/>
  <c r="D100" i="14" a="1"/>
  <c r="D100" i="14" s="1"/>
  <c r="G99" i="14"/>
  <c r="G99" i="14" a="1"/>
  <c r="F99" i="14"/>
  <c r="F99" i="14" a="1"/>
  <c r="E99" i="14"/>
  <c r="E99" i="14" a="1"/>
  <c r="D99" i="14" a="1"/>
  <c r="D99" i="14" s="1"/>
  <c r="G98" i="14"/>
  <c r="G98" i="14" a="1"/>
  <c r="F98" i="14"/>
  <c r="F98" i="14" a="1"/>
  <c r="E98" i="14" a="1"/>
  <c r="E98" i="14" s="1"/>
  <c r="D98" i="14" a="1"/>
  <c r="D98" i="14" s="1"/>
  <c r="G97" i="14" a="1"/>
  <c r="G97" i="14" s="1"/>
  <c r="F97" i="14" a="1"/>
  <c r="F97" i="14" s="1"/>
  <c r="E97" i="14" a="1"/>
  <c r="E97" i="14" s="1"/>
  <c r="D97" i="14" a="1"/>
  <c r="D97" i="14" s="1"/>
  <c r="G96" i="14"/>
  <c r="G96" i="14" a="1"/>
  <c r="F96" i="14"/>
  <c r="F96" i="14" a="1"/>
  <c r="E96" i="14" a="1"/>
  <c r="E96" i="14" s="1"/>
  <c r="D96" i="14" a="1"/>
  <c r="D96" i="14" s="1"/>
  <c r="G95" i="14" a="1"/>
  <c r="G95" i="14" s="1"/>
  <c r="F95" i="14" a="1"/>
  <c r="F95" i="14" s="1"/>
  <c r="E95" i="14" a="1"/>
  <c r="E95" i="14" s="1"/>
  <c r="D95" i="14" a="1"/>
  <c r="D95" i="14" s="1"/>
  <c r="G94" i="14" a="1"/>
  <c r="G94" i="14" s="1"/>
  <c r="F94" i="14" a="1"/>
  <c r="F94" i="14" s="1"/>
  <c r="E94" i="14"/>
  <c r="E94" i="14" a="1"/>
  <c r="D94" i="14"/>
  <c r="D94" i="14" a="1"/>
  <c r="G93" i="14"/>
  <c r="G93" i="14" a="1"/>
  <c r="F93" i="14" a="1"/>
  <c r="F93" i="14" s="1"/>
  <c r="E93" i="14" a="1"/>
  <c r="E93" i="14" s="1"/>
  <c r="D93" i="14" a="1"/>
  <c r="D93" i="14" s="1"/>
  <c r="G92" i="14" a="1"/>
  <c r="G92" i="14" s="1"/>
  <c r="F92" i="14" a="1"/>
  <c r="F92" i="14" s="1"/>
  <c r="E92" i="14" a="1"/>
  <c r="E92" i="14" s="1"/>
  <c r="D92" i="14" a="1"/>
  <c r="D92" i="14" s="1"/>
  <c r="G91" i="14" a="1"/>
  <c r="G91" i="14" s="1"/>
  <c r="F91" i="14"/>
  <c r="F91" i="14" a="1"/>
  <c r="E91" i="14"/>
  <c r="E91" i="14" a="1"/>
  <c r="D91" i="14" a="1"/>
  <c r="D91" i="14" s="1"/>
  <c r="G90" i="14" a="1"/>
  <c r="G90" i="14" s="1"/>
  <c r="F90" i="14" a="1"/>
  <c r="F90" i="14" s="1"/>
  <c r="E90" i="14" a="1"/>
  <c r="E90" i="14" s="1"/>
  <c r="D90" i="14" a="1"/>
  <c r="D90" i="14" s="1"/>
  <c r="G89" i="14" a="1"/>
  <c r="G89" i="14" s="1"/>
  <c r="F89" i="14" a="1"/>
  <c r="F89" i="14" s="1"/>
  <c r="E89" i="14"/>
  <c r="E89" i="14" a="1"/>
  <c r="D89" i="14" a="1"/>
  <c r="D89" i="14" s="1"/>
  <c r="G88" i="14"/>
  <c r="G88" i="14" a="1"/>
  <c r="F88" i="14"/>
  <c r="F88" i="14" a="1"/>
  <c r="E88" i="14"/>
  <c r="E88" i="14" a="1"/>
  <c r="D88" i="14" a="1"/>
  <c r="D88" i="14" s="1"/>
  <c r="G87" i="14" a="1"/>
  <c r="G87" i="14" s="1"/>
  <c r="F87" i="14" a="1"/>
  <c r="F87" i="14" s="1"/>
  <c r="E87" i="14" a="1"/>
  <c r="E87" i="14" s="1"/>
  <c r="D87" i="14" a="1"/>
  <c r="D87" i="14" s="1"/>
  <c r="G86" i="14" a="1"/>
  <c r="G86" i="14" s="1"/>
  <c r="F86" i="14"/>
  <c r="F86" i="14" a="1"/>
  <c r="E86" i="14"/>
  <c r="E86" i="14" a="1"/>
  <c r="D86" i="14" a="1"/>
  <c r="D86" i="14" s="1"/>
  <c r="G85" i="14"/>
  <c r="G85" i="14" a="1"/>
  <c r="F85" i="14"/>
  <c r="F85" i="14" a="1"/>
  <c r="E85" i="14" a="1"/>
  <c r="E85" i="14" s="1"/>
  <c r="D85" i="14" a="1"/>
  <c r="D85" i="14" s="1"/>
  <c r="G84" i="14"/>
  <c r="G84" i="14" a="1"/>
  <c r="F84" i="14" a="1"/>
  <c r="F84" i="14" s="1"/>
  <c r="E84" i="14" a="1"/>
  <c r="E84" i="14" s="1"/>
  <c r="D84" i="14" a="1"/>
  <c r="D84" i="14" s="1"/>
  <c r="G83" i="14" a="1"/>
  <c r="G83" i="14" s="1"/>
  <c r="F83" i="14"/>
  <c r="F83" i="14" a="1"/>
  <c r="E83" i="14"/>
  <c r="E83" i="14" a="1"/>
  <c r="D83" i="14"/>
  <c r="D83" i="14" a="1"/>
  <c r="G82" i="14"/>
  <c r="G82" i="14" a="1"/>
  <c r="F82" i="14" a="1"/>
  <c r="F82" i="14" s="1"/>
  <c r="E82" i="14" a="1"/>
  <c r="E82" i="14" s="1"/>
  <c r="D82" i="14"/>
  <c r="D82" i="14" a="1"/>
  <c r="G81" i="14" a="1"/>
  <c r="G81" i="14" s="1"/>
  <c r="F81" i="14" a="1"/>
  <c r="F81" i="14" s="1"/>
  <c r="E81" i="14" a="1"/>
  <c r="E81" i="14" s="1"/>
  <c r="D81" i="14" a="1"/>
  <c r="D81" i="14" s="1"/>
  <c r="G80" i="14" a="1"/>
  <c r="G80" i="14" s="1"/>
  <c r="F80" i="14"/>
  <c r="F80" i="14" a="1"/>
  <c r="E80" i="14"/>
  <c r="E80" i="14" a="1"/>
  <c r="D80" i="14"/>
  <c r="D80" i="14" a="1"/>
  <c r="G79" i="14" a="1"/>
  <c r="G79" i="14" s="1"/>
  <c r="F79" i="14" a="1"/>
  <c r="F79" i="14" s="1"/>
  <c r="E79" i="14" a="1"/>
  <c r="E79" i="14" s="1"/>
  <c r="D79" i="14" a="1"/>
  <c r="D79" i="14" s="1"/>
  <c r="G78" i="14" a="1"/>
  <c r="G78" i="14" s="1"/>
  <c r="F78" i="14" a="1"/>
  <c r="F78" i="14" s="1"/>
  <c r="E78" i="14" a="1"/>
  <c r="E78" i="14" s="1"/>
  <c r="D78" i="14" a="1"/>
  <c r="D78" i="14" s="1"/>
  <c r="G77" i="14"/>
  <c r="G77" i="14" a="1"/>
  <c r="F77" i="14"/>
  <c r="F77" i="14" a="1"/>
  <c r="E77" i="14"/>
  <c r="E77" i="14" a="1"/>
  <c r="D77" i="14" a="1"/>
  <c r="D77" i="14" s="1"/>
  <c r="G76" i="14" a="1"/>
  <c r="G76" i="14" s="1"/>
  <c r="F76" i="14" a="1"/>
  <c r="F76" i="14" s="1"/>
  <c r="E76" i="14" a="1"/>
  <c r="E76" i="14" s="1"/>
  <c r="D76" i="14" a="1"/>
  <c r="D76" i="14" s="1"/>
  <c r="G75" i="14" a="1"/>
  <c r="G75" i="14" s="1"/>
  <c r="F75" i="14" a="1"/>
  <c r="F75" i="14" s="1"/>
  <c r="E75" i="14" a="1"/>
  <c r="E75" i="14" s="1"/>
  <c r="D75" i="14" a="1"/>
  <c r="D75" i="14" s="1"/>
  <c r="G74" i="14"/>
  <c r="G74" i="14" a="1"/>
  <c r="F74" i="14"/>
  <c r="F74" i="14" a="1"/>
  <c r="E74" i="14" a="1"/>
  <c r="E74" i="14" s="1"/>
  <c r="D74" i="14" a="1"/>
  <c r="D74" i="14" s="1"/>
  <c r="G73" i="14" a="1"/>
  <c r="G73" i="14" s="1"/>
  <c r="F73" i="14" a="1"/>
  <c r="F73" i="14" s="1"/>
  <c r="E73" i="14" a="1"/>
  <c r="E73" i="14" s="1"/>
  <c r="D73" i="14" a="1"/>
  <c r="D73" i="14" s="1"/>
  <c r="G72" i="14"/>
  <c r="G72" i="14" a="1"/>
  <c r="F72" i="14" a="1"/>
  <c r="F72" i="14" s="1"/>
  <c r="E72" i="14"/>
  <c r="E72" i="14" a="1"/>
  <c r="D72" i="14" a="1"/>
  <c r="D72" i="14" s="1"/>
  <c r="G71" i="14" a="1"/>
  <c r="G71" i="14" s="1"/>
  <c r="F71" i="14" a="1"/>
  <c r="F71" i="14" s="1"/>
  <c r="E71" i="14" a="1"/>
  <c r="E71" i="14" s="1"/>
  <c r="D71" i="14" a="1"/>
  <c r="D71" i="14" s="1"/>
  <c r="G70" i="14" a="1"/>
  <c r="G70" i="14" s="1"/>
  <c r="F70" i="14" a="1"/>
  <c r="F70" i="14" s="1"/>
  <c r="E70" i="14" a="1"/>
  <c r="E70" i="14" s="1"/>
  <c r="D70" i="14" a="1"/>
  <c r="D70" i="14" s="1"/>
  <c r="G69" i="14" a="1"/>
  <c r="G69" i="14" s="1"/>
  <c r="F69" i="14"/>
  <c r="F69" i="14" a="1"/>
  <c r="E69" i="14"/>
  <c r="E69" i="14" a="1"/>
  <c r="D69" i="14" a="1"/>
  <c r="D69" i="14" s="1"/>
  <c r="G68" i="14" a="1"/>
  <c r="G68" i="14" s="1"/>
  <c r="F68" i="14" a="1"/>
  <c r="F68" i="14" s="1"/>
  <c r="E68" i="14" a="1"/>
  <c r="E68" i="14" s="1"/>
  <c r="D68" i="14" a="1"/>
  <c r="D68" i="14" s="1"/>
  <c r="G67" i="14" a="1"/>
  <c r="G67" i="14" s="1"/>
  <c r="F67" i="14" a="1"/>
  <c r="F67" i="14" s="1"/>
  <c r="E67" i="14" a="1"/>
  <c r="E67" i="14" s="1"/>
  <c r="D67" i="14" a="1"/>
  <c r="D67" i="14" s="1"/>
  <c r="G66" i="14"/>
  <c r="G66" i="14" a="1"/>
  <c r="F66" i="14"/>
  <c r="F66" i="14" a="1"/>
  <c r="E66" i="14"/>
  <c r="E66" i="14" a="1"/>
  <c r="D66" i="14" a="1"/>
  <c r="D66" i="14" s="1"/>
  <c r="G65" i="14" a="1"/>
  <c r="G65" i="14" s="1"/>
  <c r="F65" i="14" a="1"/>
  <c r="F65" i="14" s="1"/>
  <c r="E65" i="14" a="1"/>
  <c r="E65" i="14" s="1"/>
  <c r="D65" i="14" a="1"/>
  <c r="D65" i="14" s="1"/>
  <c r="G64" i="14" a="1"/>
  <c r="G64" i="14" s="1"/>
  <c r="F64" i="14"/>
  <c r="F64" i="14" a="1"/>
  <c r="E64" i="14"/>
  <c r="E64" i="14" a="1"/>
  <c r="D64" i="14" a="1"/>
  <c r="D64" i="14" s="1"/>
  <c r="G63" i="14"/>
  <c r="G63" i="14" a="1"/>
  <c r="F63" i="14" a="1"/>
  <c r="F63" i="14" s="1"/>
  <c r="E63" i="14" a="1"/>
  <c r="E63" i="14" s="1"/>
  <c r="D63" i="14" a="1"/>
  <c r="D63" i="14" s="1"/>
  <c r="G62" i="14" a="1"/>
  <c r="G62" i="14" s="1"/>
  <c r="F62" i="14" a="1"/>
  <c r="F62" i="14" s="1"/>
  <c r="E62" i="14" a="1"/>
  <c r="E62" i="14" s="1"/>
  <c r="D62" i="14" a="1"/>
  <c r="D62" i="14" s="1"/>
  <c r="G61" i="14" a="1"/>
  <c r="G61" i="14" s="1"/>
  <c r="F61" i="14" a="1"/>
  <c r="F61" i="14" s="1"/>
  <c r="E61" i="14"/>
  <c r="E61" i="14" a="1"/>
  <c r="D61" i="14"/>
  <c r="D61" i="14" a="1"/>
  <c r="G60" i="14" a="1"/>
  <c r="G60" i="14" s="1"/>
  <c r="F60" i="14" a="1"/>
  <c r="F60" i="14" s="1"/>
  <c r="E60" i="14" a="1"/>
  <c r="E60" i="14" s="1"/>
  <c r="D60" i="14" a="1"/>
  <c r="D60" i="14" s="1"/>
  <c r="G59" i="14" a="1"/>
  <c r="G59" i="14" s="1"/>
  <c r="F59" i="14" a="1"/>
  <c r="F59" i="14" s="1"/>
  <c r="E59" i="14" a="1"/>
  <c r="E59" i="14" s="1"/>
  <c r="D59" i="14" a="1"/>
  <c r="D59" i="14" s="1"/>
  <c r="G58" i="14" a="1"/>
  <c r="G58" i="14" s="1"/>
  <c r="F58" i="14"/>
  <c r="F58" i="14" a="1"/>
  <c r="E58" i="14"/>
  <c r="E58" i="14" a="1"/>
  <c r="D58" i="14" a="1"/>
  <c r="D58" i="14" s="1"/>
  <c r="G57" i="14" a="1"/>
  <c r="G57" i="14" s="1"/>
  <c r="F57" i="14"/>
  <c r="F57" i="14" a="1"/>
  <c r="E57" i="14"/>
  <c r="E57" i="14" a="1"/>
  <c r="D57" i="14" a="1"/>
  <c r="D57" i="14" s="1"/>
  <c r="G56" i="14" a="1"/>
  <c r="G56" i="14" s="1"/>
  <c r="F56" i="14" a="1"/>
  <c r="F56" i="14" s="1"/>
  <c r="E56" i="14" a="1"/>
  <c r="E56" i="14" s="1"/>
  <c r="D56" i="14"/>
  <c r="D56" i="14" a="1"/>
  <c r="G55" i="14"/>
  <c r="G55" i="14" a="1"/>
  <c r="F55" i="14"/>
  <c r="F55" i="14" a="1"/>
  <c r="E55" i="14"/>
  <c r="E55" i="14" a="1"/>
  <c r="D55" i="14" a="1"/>
  <c r="D55" i="14" s="1"/>
  <c r="G54" i="14" a="1"/>
  <c r="G54" i="14" s="1"/>
  <c r="F54" i="14"/>
  <c r="F54" i="14" a="1"/>
  <c r="E54" i="14" a="1"/>
  <c r="E54" i="14" s="1"/>
  <c r="D54" i="14" a="1"/>
  <c r="D54" i="14" s="1"/>
  <c r="G53" i="14" a="1"/>
  <c r="G53" i="14" s="1"/>
  <c r="F53" i="14" a="1"/>
  <c r="F53" i="14" s="1"/>
  <c r="E53" i="14" a="1"/>
  <c r="E53" i="14" s="1"/>
  <c r="D53" i="14"/>
  <c r="D53" i="14" a="1"/>
  <c r="G52" i="14"/>
  <c r="G52" i="14" a="1"/>
  <c r="F52" i="14" a="1"/>
  <c r="F52" i="14" s="1"/>
  <c r="E52" i="14" a="1"/>
  <c r="E52" i="14" s="1"/>
  <c r="D52" i="14" a="1"/>
  <c r="D52" i="14" s="1"/>
  <c r="G51" i="14" a="1"/>
  <c r="G51" i="14" s="1"/>
  <c r="F51" i="14" a="1"/>
  <c r="F51" i="14" s="1"/>
  <c r="E51" i="14" a="1"/>
  <c r="E51" i="14" s="1"/>
  <c r="D51" i="14" a="1"/>
  <c r="D51" i="14" s="1"/>
  <c r="G50" i="14"/>
  <c r="G50" i="14" a="1"/>
  <c r="F50" i="14"/>
  <c r="F50" i="14" a="1"/>
  <c r="E50" i="14"/>
  <c r="E50" i="14" a="1"/>
  <c r="D50" i="14"/>
  <c r="D50" i="14" a="1"/>
  <c r="G49" i="14" a="1"/>
  <c r="G49" i="14" s="1"/>
  <c r="F49" i="14" a="1"/>
  <c r="F49" i="14" s="1"/>
  <c r="E49" i="14" a="1"/>
  <c r="E49" i="14" s="1"/>
  <c r="D49" i="14" a="1"/>
  <c r="D49" i="14" s="1"/>
  <c r="G48" i="14" a="1"/>
  <c r="G48" i="14" s="1"/>
  <c r="F48" i="14" a="1"/>
  <c r="F48" i="14" s="1"/>
  <c r="E48" i="14" a="1"/>
  <c r="E48" i="14" s="1"/>
  <c r="D48" i="14" a="1"/>
  <c r="D48" i="14" s="1"/>
  <c r="G47" i="14" a="1"/>
  <c r="G47" i="14" s="1"/>
  <c r="F47" i="14"/>
  <c r="F47" i="14" a="1"/>
  <c r="E47" i="14"/>
  <c r="E47" i="14" a="1"/>
  <c r="D47" i="14" a="1"/>
  <c r="D47" i="14" s="1"/>
  <c r="G46" i="14" a="1"/>
  <c r="G46" i="14" s="1"/>
  <c r="F46" i="14" a="1"/>
  <c r="F46" i="14" s="1"/>
  <c r="E46" i="14" a="1"/>
  <c r="E46" i="14" s="1"/>
  <c r="D46" i="14" a="1"/>
  <c r="D46" i="14" s="1"/>
  <c r="G45" i="14" a="1"/>
  <c r="G45" i="14" s="1"/>
  <c r="F45" i="14" a="1"/>
  <c r="F45" i="14" s="1"/>
  <c r="E45" i="14" a="1"/>
  <c r="E45" i="14" s="1"/>
  <c r="D45" i="14" a="1"/>
  <c r="D45" i="14" s="1"/>
  <c r="G44" i="14"/>
  <c r="G44" i="14" a="1"/>
  <c r="F44" i="14"/>
  <c r="F44" i="14" a="1"/>
  <c r="E44" i="14"/>
  <c r="E44" i="14" a="1"/>
  <c r="D44" i="14" a="1"/>
  <c r="D44" i="14" s="1"/>
  <c r="G43" i="14" a="1"/>
  <c r="G43" i="14" s="1"/>
  <c r="F43" i="14" a="1"/>
  <c r="F43" i="14" s="1"/>
  <c r="E43" i="14" a="1"/>
  <c r="E43" i="14" s="1"/>
  <c r="D43" i="14" a="1"/>
  <c r="D43" i="14" s="1"/>
  <c r="G42" i="14" a="1"/>
  <c r="G42" i="14" s="1"/>
  <c r="F42" i="14" a="1"/>
  <c r="F42" i="14" s="1"/>
  <c r="E42" i="14" a="1"/>
  <c r="E42" i="14" s="1"/>
  <c r="D42" i="14" a="1"/>
  <c r="D42" i="14" s="1"/>
  <c r="G41" i="14"/>
  <c r="G41" i="14" a="1"/>
  <c r="F41" i="14" a="1"/>
  <c r="F41" i="14" s="1"/>
  <c r="E41" i="14" a="1"/>
  <c r="E41" i="14" s="1"/>
  <c r="D41" i="14" a="1"/>
  <c r="D41" i="14" s="1"/>
  <c r="G40" i="14" a="1"/>
  <c r="G40" i="14" s="1"/>
  <c r="F40" i="14" a="1"/>
  <c r="F40" i="14" s="1"/>
  <c r="E40" i="14" a="1"/>
  <c r="E40" i="14" s="1"/>
  <c r="D40" i="14" a="1"/>
  <c r="D40" i="14" s="1"/>
  <c r="G39" i="14" a="1"/>
  <c r="G39" i="14" s="1"/>
  <c r="F39" i="14" a="1"/>
  <c r="F39" i="14" s="1"/>
  <c r="E39" i="14"/>
  <c r="E39" i="14" a="1"/>
  <c r="D39" i="14"/>
  <c r="D39" i="14" a="1"/>
  <c r="G38" i="14" a="1"/>
  <c r="G38" i="14" s="1"/>
  <c r="F38" i="14" a="1"/>
  <c r="F38" i="14" s="1"/>
  <c r="E38" i="14"/>
  <c r="E38" i="14" a="1"/>
  <c r="D38" i="14"/>
  <c r="D38" i="14" a="1"/>
  <c r="G37" i="14" a="1"/>
  <c r="G37" i="14" s="1"/>
  <c r="F37" i="14" a="1"/>
  <c r="F37" i="14" s="1"/>
  <c r="E37" i="14" a="1"/>
  <c r="E37" i="14" s="1"/>
  <c r="D37" i="14" a="1"/>
  <c r="D37" i="14" s="1"/>
  <c r="G36" i="14"/>
  <c r="G36" i="14" a="1"/>
  <c r="F36" i="14"/>
  <c r="F36" i="14" a="1"/>
  <c r="E36" i="14"/>
  <c r="E36" i="14" a="1"/>
  <c r="D36" i="14" a="1"/>
  <c r="D36" i="14" s="1"/>
  <c r="G35" i="14" a="1"/>
  <c r="G35" i="14" s="1"/>
  <c r="F35" i="14" a="1"/>
  <c r="F35" i="14" s="1"/>
  <c r="E35" i="14" a="1"/>
  <c r="E35" i="14" s="1"/>
  <c r="D35" i="14" a="1"/>
  <c r="D35" i="14" s="1"/>
  <c r="G34" i="14" a="1"/>
  <c r="G34" i="14" s="1"/>
  <c r="F34" i="14" a="1"/>
  <c r="F34" i="14" s="1"/>
  <c r="E34" i="14"/>
  <c r="E34" i="14" a="1"/>
  <c r="D34" i="14"/>
  <c r="D34" i="14" a="1"/>
  <c r="G33" i="14"/>
  <c r="G33" i="14" a="1"/>
  <c r="F33" i="14"/>
  <c r="F33" i="14" a="1"/>
  <c r="E33" i="14"/>
  <c r="E33" i="14" a="1"/>
  <c r="D33" i="14" a="1"/>
  <c r="D33" i="14" s="1"/>
  <c r="G32" i="14"/>
  <c r="G32" i="14" a="1"/>
  <c r="F32" i="14" a="1"/>
  <c r="F32" i="14" s="1"/>
  <c r="E32" i="14" a="1"/>
  <c r="E32" i="14" s="1"/>
  <c r="D32" i="14" a="1"/>
  <c r="D32" i="14" s="1"/>
  <c r="G31" i="14" a="1"/>
  <c r="G31" i="14" s="1"/>
  <c r="F31" i="14"/>
  <c r="F31" i="14" a="1"/>
  <c r="E31" i="14"/>
  <c r="E31" i="14" a="1"/>
  <c r="D31" i="14"/>
  <c r="D31" i="14" a="1"/>
  <c r="G30" i="14"/>
  <c r="G30" i="14" a="1"/>
  <c r="F30" i="14"/>
  <c r="F30" i="14" a="1"/>
  <c r="E30" i="14" a="1"/>
  <c r="E30" i="14" s="1"/>
  <c r="D30" i="14" a="1"/>
  <c r="D30" i="14" s="1"/>
  <c r="G29" i="14"/>
  <c r="G29" i="14" a="1"/>
  <c r="F29" i="14" a="1"/>
  <c r="F29" i="14" s="1"/>
  <c r="E29" i="14" a="1"/>
  <c r="E29" i="14" s="1"/>
  <c r="D29" i="14" a="1"/>
  <c r="D29" i="14" s="1"/>
  <c r="G28" i="14" a="1"/>
  <c r="G28" i="14" s="1"/>
  <c r="F28" i="14" a="1"/>
  <c r="F28" i="14" s="1"/>
  <c r="E28" i="14"/>
  <c r="E28" i="14" a="1"/>
  <c r="D28" i="14"/>
  <c r="D28" i="14" a="1"/>
  <c r="G27" i="14"/>
  <c r="G27" i="14" a="1"/>
  <c r="F27" i="14" a="1"/>
  <c r="F27" i="14" s="1"/>
  <c r="E27" i="14" a="1"/>
  <c r="E27" i="14" s="1"/>
  <c r="D27" i="14" a="1"/>
  <c r="D27" i="14" s="1"/>
  <c r="G26" i="14" a="1"/>
  <c r="G26" i="14" s="1"/>
  <c r="F26" i="14" a="1"/>
  <c r="F26" i="14" s="1"/>
  <c r="E26" i="14" a="1"/>
  <c r="E26" i="14" s="1"/>
  <c r="D26" i="14" a="1"/>
  <c r="D26" i="14" s="1"/>
  <c r="G25" i="14" a="1"/>
  <c r="G25" i="14" s="1"/>
  <c r="F25" i="14"/>
  <c r="F25" i="14" a="1"/>
  <c r="E25" i="14"/>
  <c r="E25" i="14" a="1"/>
  <c r="D25" i="14" a="1"/>
  <c r="D25" i="14" s="1"/>
  <c r="G24" i="14" a="1"/>
  <c r="G24" i="14" s="1"/>
  <c r="F24" i="14" a="1"/>
  <c r="F24" i="14" s="1"/>
  <c r="E24" i="14" a="1"/>
  <c r="E24" i="14" s="1"/>
  <c r="D24" i="14" a="1"/>
  <c r="D24" i="14" s="1"/>
  <c r="G23" i="14" a="1"/>
  <c r="G23" i="14" s="1"/>
  <c r="F23" i="14" a="1"/>
  <c r="F23" i="14" s="1"/>
  <c r="E23" i="14" a="1"/>
  <c r="E23" i="14" s="1"/>
  <c r="D23" i="14" a="1"/>
  <c r="D23" i="14" s="1"/>
  <c r="G22" i="14"/>
  <c r="G22" i="14" a="1"/>
  <c r="F22" i="14"/>
  <c r="F22" i="14" a="1"/>
  <c r="E22" i="14"/>
  <c r="E22" i="14" a="1"/>
  <c r="D22" i="14" a="1"/>
  <c r="D22" i="14" s="1"/>
  <c r="G21" i="14" a="1"/>
  <c r="G21" i="14" s="1"/>
  <c r="F21" i="14" a="1"/>
  <c r="F21" i="14" s="1"/>
  <c r="E21" i="14" a="1"/>
  <c r="E21" i="14" s="1"/>
  <c r="D21" i="14" a="1"/>
  <c r="D21" i="14" s="1"/>
  <c r="G20" i="14" a="1"/>
  <c r="G20" i="14" s="1"/>
  <c r="F20" i="14" a="1"/>
  <c r="F20" i="14" s="1"/>
  <c r="E20" i="14" a="1"/>
  <c r="E20" i="14" s="1"/>
  <c r="D20" i="14" a="1"/>
  <c r="D20" i="14" s="1"/>
  <c r="G19" i="14"/>
  <c r="G19" i="14" a="1"/>
  <c r="F19" i="14" a="1"/>
  <c r="F19" i="14" s="1"/>
  <c r="E19" i="14" a="1"/>
  <c r="E19" i="14" s="1"/>
  <c r="D19" i="14" a="1"/>
  <c r="D19" i="14" s="1"/>
  <c r="G18" i="14" a="1"/>
  <c r="G18" i="14" s="1"/>
  <c r="F18" i="14" a="1"/>
  <c r="F18" i="14" s="1"/>
  <c r="E18" i="14" a="1"/>
  <c r="E18" i="14" s="1"/>
  <c r="D18" i="14" a="1"/>
  <c r="D18" i="14" s="1"/>
  <c r="G17" i="14" a="1"/>
  <c r="G17" i="14" s="1"/>
  <c r="F17" i="14" a="1"/>
  <c r="F17" i="14" s="1"/>
  <c r="E17" i="14"/>
  <c r="E17" i="14" a="1"/>
  <c r="D17" i="14" a="1"/>
  <c r="D17" i="14" s="1"/>
  <c r="G16" i="14" a="1"/>
  <c r="G16" i="14" s="1"/>
  <c r="F16" i="14" a="1"/>
  <c r="F16" i="14" s="1"/>
  <c r="E16" i="14" a="1"/>
  <c r="E16" i="14" s="1"/>
  <c r="D16" i="14"/>
  <c r="D16" i="14" a="1"/>
  <c r="G15" i="14" a="1"/>
  <c r="G15" i="14" s="1"/>
  <c r="F15" i="14" a="1"/>
  <c r="F15" i="14" s="1"/>
  <c r="E15" i="14" a="1"/>
  <c r="E15" i="14" s="1"/>
  <c r="D15" i="14" a="1"/>
  <c r="D15" i="14" s="1"/>
  <c r="G14" i="14" a="1"/>
  <c r="G14" i="14" s="1"/>
  <c r="F14" i="14"/>
  <c r="F14" i="14" a="1"/>
  <c r="E14" i="14"/>
  <c r="E14" i="14" a="1"/>
  <c r="D14" i="14"/>
  <c r="D14" i="14" a="1"/>
  <c r="G13" i="14" a="1"/>
  <c r="G13" i="14" s="1"/>
  <c r="F13" i="14" a="1"/>
  <c r="F13" i="14" s="1"/>
  <c r="E13" i="14" a="1"/>
  <c r="E13" i="14" s="1"/>
  <c r="D13" i="14" a="1"/>
  <c r="D13" i="14" s="1"/>
  <c r="G12" i="14" a="1"/>
  <c r="G12" i="14" s="1"/>
  <c r="F12" i="14" a="1"/>
  <c r="F12" i="14" s="1"/>
  <c r="E12" i="14" a="1"/>
  <c r="E12" i="14" s="1"/>
  <c r="D12" i="14" a="1"/>
  <c r="D12" i="14" s="1"/>
  <c r="G11" i="14"/>
  <c r="G11" i="14" a="1"/>
  <c r="F11" i="14"/>
  <c r="F11" i="14" a="1"/>
  <c r="E11" i="14"/>
  <c r="E11" i="14" a="1"/>
  <c r="D11" i="14" a="1"/>
  <c r="D11" i="14" s="1"/>
  <c r="G10" i="14" a="1"/>
  <c r="G10" i="14" s="1"/>
  <c r="F10" i="14" a="1"/>
  <c r="F10" i="14" s="1"/>
  <c r="E10" i="14" a="1"/>
  <c r="E10" i="14" s="1"/>
  <c r="D10" i="14" a="1"/>
  <c r="D10" i="14" s="1"/>
  <c r="G9" i="14" a="1"/>
  <c r="G9" i="14" s="1"/>
  <c r="F9" i="14" a="1"/>
  <c r="F9" i="14" s="1"/>
  <c r="E9" i="14" a="1"/>
  <c r="E9" i="14" s="1"/>
  <c r="D9" i="14" a="1"/>
  <c r="D9" i="14" s="1"/>
  <c r="G8" i="14"/>
  <c r="G8" i="14" a="1"/>
  <c r="F8" i="14" a="1"/>
  <c r="F8" i="14" s="1"/>
  <c r="E8" i="14" a="1"/>
  <c r="E8" i="14" s="1"/>
  <c r="D8" i="14" a="1"/>
  <c r="D8" i="14" s="1"/>
  <c r="G7" i="14" a="1"/>
  <c r="G7" i="14" s="1"/>
  <c r="F7" i="14" a="1"/>
  <c r="F7" i="14" s="1"/>
  <c r="E7" i="14" a="1"/>
  <c r="E7" i="14" s="1"/>
  <c r="D7" i="14" a="1"/>
  <c r="D7" i="14" s="1"/>
  <c r="G6" i="14" a="1"/>
  <c r="G6" i="14" s="1"/>
  <c r="F6" i="14" a="1"/>
  <c r="F6" i="14" s="1"/>
  <c r="E6" i="14"/>
  <c r="E6" i="14" a="1"/>
  <c r="D6" i="14" a="1"/>
  <c r="D6" i="14" s="1"/>
  <c r="G5" i="14" a="1"/>
  <c r="G5" i="14" s="1"/>
  <c r="F5" i="14" a="1"/>
  <c r="F5" i="14" s="1"/>
  <c r="E5" i="14"/>
  <c r="E5" i="14" a="1"/>
  <c r="D5" i="14" a="1"/>
  <c r="D5" i="14" s="1"/>
  <c r="G4" i="14" a="1"/>
  <c r="G4" i="14" s="1"/>
  <c r="F4" i="14" a="1"/>
  <c r="F4" i="14" s="1"/>
  <c r="E4" i="14" a="1"/>
  <c r="E4" i="14" s="1"/>
  <c r="D4" i="14" a="1"/>
  <c r="D4" i="14" s="1"/>
  <c r="G3" i="14" a="1"/>
  <c r="G3" i="14"/>
  <c r="F3" i="14" a="1"/>
  <c r="F3" i="14"/>
  <c r="E3" i="14" a="1"/>
  <c r="E3" i="14" s="1"/>
  <c r="D3" i="14" a="1"/>
  <c r="D3" i="14" s="1"/>
  <c r="S155" i="14"/>
  <c r="S154" i="14"/>
  <c r="S153" i="14"/>
  <c r="S152" i="14"/>
  <c r="S151" i="14"/>
  <c r="S150" i="14"/>
  <c r="S149" i="14"/>
  <c r="S148" i="14"/>
  <c r="S147" i="14"/>
  <c r="S146" i="14"/>
  <c r="S145" i="14"/>
  <c r="S144" i="14"/>
  <c r="S143" i="14"/>
  <c r="S142" i="14"/>
  <c r="S141" i="14"/>
  <c r="S140" i="14"/>
  <c r="S139" i="14"/>
  <c r="S138" i="14"/>
  <c r="S137" i="14"/>
  <c r="S136" i="14"/>
  <c r="S135" i="14"/>
  <c r="S134" i="14"/>
  <c r="S133" i="14"/>
  <c r="S132" i="14"/>
  <c r="S131" i="14"/>
  <c r="S130" i="14"/>
  <c r="S129" i="14"/>
  <c r="S128" i="14"/>
  <c r="S127" i="14"/>
  <c r="S126" i="14"/>
  <c r="S125" i="14"/>
  <c r="S124" i="14"/>
  <c r="S123" i="14"/>
  <c r="S122" i="14"/>
  <c r="S121" i="14"/>
  <c r="S120" i="14"/>
  <c r="S119" i="14"/>
  <c r="S118" i="14"/>
  <c r="S117" i="14"/>
  <c r="S116" i="14"/>
  <c r="S115" i="14"/>
  <c r="S114" i="14"/>
  <c r="S113" i="14"/>
  <c r="S112" i="14"/>
  <c r="S111" i="14"/>
  <c r="S110" i="14"/>
  <c r="S109" i="14"/>
  <c r="S108" i="14"/>
  <c r="S107" i="14"/>
  <c r="S106" i="14"/>
  <c r="S105" i="14"/>
  <c r="S104" i="14"/>
  <c r="S103" i="14"/>
  <c r="S102" i="14"/>
  <c r="S101" i="14"/>
  <c r="S100" i="14"/>
  <c r="S99" i="14"/>
  <c r="S98" i="14"/>
  <c r="S97" i="14"/>
  <c r="S96" i="14"/>
  <c r="S95" i="14"/>
  <c r="S94" i="14"/>
  <c r="S93" i="14"/>
  <c r="S92" i="14"/>
  <c r="S91" i="14"/>
  <c r="S90" i="14"/>
  <c r="S89" i="14"/>
  <c r="S88" i="14"/>
  <c r="S87" i="14"/>
  <c r="S86" i="14"/>
  <c r="S85" i="14"/>
  <c r="S84" i="14"/>
  <c r="S83" i="14"/>
  <c r="S82" i="14"/>
  <c r="S81" i="14"/>
  <c r="S80" i="14"/>
  <c r="S79" i="14"/>
  <c r="S78" i="14"/>
  <c r="S77" i="14"/>
  <c r="S76" i="14"/>
  <c r="S75" i="14"/>
  <c r="S74" i="14"/>
  <c r="S73" i="14"/>
  <c r="S72" i="14"/>
  <c r="S71" i="14"/>
  <c r="S70" i="14"/>
  <c r="S69" i="14"/>
  <c r="S68" i="14"/>
  <c r="S67" i="14"/>
  <c r="S66" i="14"/>
  <c r="S65" i="14"/>
  <c r="S64" i="14"/>
  <c r="S63" i="14"/>
  <c r="S62" i="14"/>
  <c r="S61" i="14"/>
  <c r="S60" i="14"/>
  <c r="S59" i="14"/>
  <c r="S58" i="14"/>
  <c r="S57" i="14"/>
  <c r="S56" i="14"/>
  <c r="S55" i="14"/>
  <c r="S54" i="14"/>
  <c r="S53" i="14"/>
  <c r="S52" i="14"/>
  <c r="S51" i="14"/>
  <c r="S50" i="14"/>
  <c r="S49" i="14"/>
  <c r="S48" i="14"/>
  <c r="S47" i="14"/>
  <c r="S46" i="14"/>
  <c r="S45" i="14"/>
  <c r="S44" i="14"/>
  <c r="S43" i="14"/>
  <c r="S42" i="14"/>
  <c r="S41" i="14"/>
  <c r="S40" i="14"/>
  <c r="S39" i="14"/>
  <c r="S38" i="14"/>
  <c r="S37" i="14"/>
  <c r="S36" i="14"/>
  <c r="S35" i="14"/>
  <c r="S34" i="14"/>
  <c r="S33" i="14"/>
  <c r="S32" i="14"/>
  <c r="S31" i="14"/>
  <c r="S30" i="14"/>
  <c r="S29" i="14"/>
  <c r="S28" i="14"/>
  <c r="S27" i="14"/>
  <c r="S26" i="14"/>
  <c r="S25" i="14"/>
  <c r="S24" i="14"/>
  <c r="S23" i="14"/>
  <c r="S22" i="14"/>
  <c r="S21" i="14"/>
  <c r="S20" i="14"/>
  <c r="S19" i="14"/>
  <c r="S18" i="14"/>
  <c r="S17" i="14"/>
  <c r="S16" i="14"/>
  <c r="S15" i="14"/>
  <c r="S14" i="14"/>
  <c r="S13" i="14"/>
  <c r="S12" i="14"/>
  <c r="S11" i="14"/>
  <c r="S10" i="14"/>
  <c r="S9" i="14"/>
  <c r="S8" i="14"/>
  <c r="S7" i="14"/>
  <c r="S6" i="14"/>
  <c r="S5" i="14"/>
  <c r="S4" i="14"/>
  <c r="S3" i="14"/>
  <c r="F157"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B332" i="6"/>
  <c r="B331" i="6"/>
  <c r="B330" i="6"/>
  <c r="B329" i="6"/>
  <c r="B328" i="6"/>
  <c r="B327" i="6"/>
  <c r="B326" i="6"/>
  <c r="B325" i="6"/>
  <c r="B324" i="6"/>
  <c r="B323" i="6"/>
  <c r="B322" i="6"/>
  <c r="B321" i="6"/>
  <c r="B320" i="6"/>
  <c r="B319" i="6"/>
  <c r="B318" i="6"/>
  <c r="B317" i="6"/>
  <c r="B316" i="6"/>
  <c r="B315" i="6"/>
  <c r="B314" i="6"/>
  <c r="B313" i="6"/>
  <c r="B312" i="6"/>
  <c r="B311" i="6"/>
  <c r="B310" i="6"/>
  <c r="B309" i="6"/>
  <c r="B308" i="6"/>
  <c r="B307" i="6"/>
  <c r="B306" i="6"/>
  <c r="B305" i="6"/>
  <c r="B304" i="6"/>
  <c r="B303" i="6"/>
  <c r="B302" i="6"/>
  <c r="B301" i="6"/>
  <c r="B300" i="6"/>
  <c r="B299" i="6"/>
  <c r="B298" i="6"/>
  <c r="B297" i="6"/>
  <c r="B296" i="6"/>
  <c r="B295" i="6"/>
  <c r="B294" i="6"/>
  <c r="B293" i="6"/>
  <c r="B292" i="6"/>
  <c r="B291" i="6"/>
  <c r="B290" i="6"/>
  <c r="B289" i="6"/>
  <c r="B288" i="6"/>
  <c r="B287" i="6"/>
  <c r="B286" i="6"/>
  <c r="B285" i="6"/>
  <c r="B284" i="6"/>
  <c r="B283" i="6"/>
  <c r="B282" i="6"/>
  <c r="B281" i="6"/>
  <c r="B280" i="6"/>
  <c r="B279" i="6"/>
  <c r="B278" i="6"/>
  <c r="B277" i="6"/>
  <c r="B276" i="6"/>
  <c r="B275" i="6"/>
  <c r="B273" i="6"/>
  <c r="B272" i="6"/>
  <c r="B271" i="6"/>
  <c r="B270" i="6"/>
  <c r="B269" i="6"/>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C41" i="18"/>
  <c r="A13" i="16" s="1"/>
  <c r="C66" i="18"/>
  <c r="G51" i="18" l="1"/>
  <c r="C43" i="18"/>
  <c r="C44" i="18"/>
  <c r="G49" i="18"/>
  <c r="C47" i="18"/>
  <c r="A7" i="16" s="1"/>
  <c r="G50" i="18"/>
  <c r="C42" i="18"/>
  <c r="F60" i="18"/>
  <c r="R13" i="14"/>
  <c r="I13" i="14" s="1" a="1"/>
  <c r="I13" i="14" s="1"/>
  <c r="R155" i="14"/>
  <c r="R154" i="14"/>
  <c r="C154" i="14" s="1" a="1"/>
  <c r="C154" i="14" s="1"/>
  <c r="R153" i="14"/>
  <c r="R152" i="14"/>
  <c r="R151" i="14"/>
  <c r="C151" i="14" s="1" a="1"/>
  <c r="C151" i="14" s="1"/>
  <c r="R150" i="14"/>
  <c r="J150" i="14" s="1" a="1"/>
  <c r="J150" i="14" s="1"/>
  <c r="R149" i="14"/>
  <c r="R148" i="14"/>
  <c r="R147" i="14"/>
  <c r="R146" i="14"/>
  <c r="R145" i="14"/>
  <c r="R144" i="14"/>
  <c r="R143" i="14"/>
  <c r="R142" i="14"/>
  <c r="R141" i="14"/>
  <c r="C141" i="14" s="1" a="1"/>
  <c r="C141" i="14" s="1"/>
  <c r="R140" i="14"/>
  <c r="R139" i="14"/>
  <c r="R138" i="14"/>
  <c r="R137" i="14"/>
  <c r="R136" i="14"/>
  <c r="R135" i="14"/>
  <c r="R134" i="14"/>
  <c r="R133" i="14"/>
  <c r="R132" i="14"/>
  <c r="K132" i="14" s="1" a="1"/>
  <c r="K132" i="14" s="1"/>
  <c r="R131" i="14"/>
  <c r="R130" i="14"/>
  <c r="H130" i="14" s="1" a="1"/>
  <c r="H130" i="14" s="1"/>
  <c r="R129" i="14"/>
  <c r="R128" i="14"/>
  <c r="J128" i="14" s="1" a="1"/>
  <c r="J128" i="14" s="1"/>
  <c r="R127" i="14"/>
  <c r="R126" i="14"/>
  <c r="R125" i="14"/>
  <c r="R124" i="14"/>
  <c r="C124" i="14" s="1" a="1"/>
  <c r="C124" i="14" s="1"/>
  <c r="R123" i="14"/>
  <c r="R122" i="14"/>
  <c r="R121" i="14"/>
  <c r="R120" i="14"/>
  <c r="R119" i="14"/>
  <c r="R118" i="14"/>
  <c r="J118" i="14" s="1" a="1"/>
  <c r="J118" i="14" s="1"/>
  <c r="R117" i="14"/>
  <c r="R116" i="14"/>
  <c r="C116" i="14" s="1" a="1"/>
  <c r="C116" i="14" s="1"/>
  <c r="R115" i="14"/>
  <c r="I115" i="14" s="1" a="1"/>
  <c r="I115" i="14" s="1"/>
  <c r="R114" i="14"/>
  <c r="I114" i="14" s="1" a="1"/>
  <c r="I114" i="14" s="1"/>
  <c r="R113" i="14"/>
  <c r="R112" i="14"/>
  <c r="C112" i="14" s="1" a="1"/>
  <c r="C112" i="14" s="1"/>
  <c r="R111" i="14"/>
  <c r="R110" i="14"/>
  <c r="R109" i="14"/>
  <c r="R108" i="14"/>
  <c r="R107" i="14"/>
  <c r="C107" i="14" s="1" a="1"/>
  <c r="C107" i="14" s="1"/>
  <c r="R106" i="14"/>
  <c r="R105" i="14"/>
  <c r="R104" i="14"/>
  <c r="R103" i="14"/>
  <c r="R102" i="14"/>
  <c r="C102" i="14" s="1" a="1"/>
  <c r="C102" i="14" s="1"/>
  <c r="R101" i="14"/>
  <c r="K101" i="14" s="1" a="1"/>
  <c r="K101" i="14" s="1"/>
  <c r="R100" i="14"/>
  <c r="R99" i="14"/>
  <c r="R98" i="14"/>
  <c r="R97" i="14"/>
  <c r="I97" i="14" s="1" a="1"/>
  <c r="I97" i="14" s="1"/>
  <c r="R96" i="14"/>
  <c r="R95" i="14"/>
  <c r="J95" i="14" s="1" a="1"/>
  <c r="J95" i="14" s="1"/>
  <c r="R94" i="14"/>
  <c r="R93" i="14"/>
  <c r="R92" i="14"/>
  <c r="R91" i="14"/>
  <c r="R90" i="14"/>
  <c r="R89" i="14"/>
  <c r="R88" i="14"/>
  <c r="R87" i="14"/>
  <c r="R86" i="14"/>
  <c r="R85" i="14"/>
  <c r="R84" i="14"/>
  <c r="R83" i="14"/>
  <c r="R82" i="14"/>
  <c r="C82" i="14" s="1" a="1"/>
  <c r="C82" i="14" s="1"/>
  <c r="R81" i="14"/>
  <c r="C81" i="14" s="1" a="1"/>
  <c r="C81" i="14" s="1"/>
  <c r="R80" i="14"/>
  <c r="R79" i="14"/>
  <c r="R78" i="14"/>
  <c r="R77" i="14"/>
  <c r="R76" i="14"/>
  <c r="R75" i="14"/>
  <c r="R74" i="14"/>
  <c r="R73" i="14"/>
  <c r="R72" i="14"/>
  <c r="R71" i="14"/>
  <c r="R70" i="14"/>
  <c r="R69" i="14"/>
  <c r="C69" i="14" s="1" a="1"/>
  <c r="C69" i="14" s="1"/>
  <c r="R68" i="14"/>
  <c r="R67" i="14"/>
  <c r="R66" i="14"/>
  <c r="R65" i="14"/>
  <c r="R64" i="14"/>
  <c r="R63" i="14"/>
  <c r="R62" i="14"/>
  <c r="R61" i="14"/>
  <c r="R60" i="14"/>
  <c r="R59" i="14"/>
  <c r="R58" i="14"/>
  <c r="H58" i="14" s="1" a="1"/>
  <c r="H58" i="14" s="1"/>
  <c r="R57" i="14"/>
  <c r="C57" i="14" s="1" a="1"/>
  <c r="C57" i="14" s="1"/>
  <c r="R56" i="14"/>
  <c r="R55" i="14"/>
  <c r="R54" i="14"/>
  <c r="R53" i="14"/>
  <c r="R52" i="14"/>
  <c r="R51" i="14"/>
  <c r="R50" i="14"/>
  <c r="R49" i="14"/>
  <c r="R48" i="14"/>
  <c r="R47" i="14"/>
  <c r="C47" i="14" s="1" a="1"/>
  <c r="C47" i="14" s="1"/>
  <c r="R46" i="14"/>
  <c r="R45" i="14"/>
  <c r="R44" i="14"/>
  <c r="R43" i="14"/>
  <c r="R42" i="14"/>
  <c r="R41" i="14"/>
  <c r="R40" i="14"/>
  <c r="R39" i="14"/>
  <c r="R38" i="14"/>
  <c r="R37" i="14"/>
  <c r="R36" i="14"/>
  <c r="I36" i="14" s="1" a="1"/>
  <c r="I36" i="14" s="1"/>
  <c r="R35" i="14"/>
  <c r="J35" i="14" s="1" a="1"/>
  <c r="J35" i="14" s="1"/>
  <c r="R34" i="14"/>
  <c r="R33" i="14"/>
  <c r="R32" i="14"/>
  <c r="R31" i="14"/>
  <c r="R30" i="14"/>
  <c r="I30" i="14" s="1" a="1"/>
  <c r="I30" i="14" s="1"/>
  <c r="R29" i="14"/>
  <c r="R28" i="14"/>
  <c r="R27" i="14"/>
  <c r="R26" i="14"/>
  <c r="R25" i="14"/>
  <c r="R24" i="14"/>
  <c r="C24" i="14" s="1" a="1"/>
  <c r="C24" i="14" s="1"/>
  <c r="R23" i="14"/>
  <c r="R22" i="14"/>
  <c r="R21" i="14"/>
  <c r="R20" i="14"/>
  <c r="C20" i="14" s="1" a="1"/>
  <c r="C20" i="14" s="1"/>
  <c r="R19" i="14"/>
  <c r="R18" i="14"/>
  <c r="R17" i="14"/>
  <c r="H17" i="14" s="1" a="1"/>
  <c r="H17" i="14" s="1"/>
  <c r="R16" i="14"/>
  <c r="C16" i="14" s="1" a="1"/>
  <c r="C16" i="14" s="1"/>
  <c r="R15" i="14"/>
  <c r="R14" i="14"/>
  <c r="R12" i="14"/>
  <c r="R11" i="14"/>
  <c r="R10" i="14"/>
  <c r="R9" i="14"/>
  <c r="I9" i="14" s="1" a="1"/>
  <c r="I9" i="14" s="1"/>
  <c r="R8" i="14"/>
  <c r="R7" i="14"/>
  <c r="K7" i="14" s="1" a="1"/>
  <c r="K7" i="14" s="1"/>
  <c r="R6" i="14"/>
  <c r="R5" i="14"/>
  <c r="C5" i="14" s="1" a="1"/>
  <c r="C5" i="14" s="1"/>
  <c r="R4" i="14"/>
  <c r="R3" i="14"/>
  <c r="I3" i="14" s="1" a="1"/>
  <c r="I3" i="14" s="1"/>
  <c r="I155" i="13"/>
  <c r="I154" i="13"/>
  <c r="I153" i="13"/>
  <c r="I152" i="13"/>
  <c r="I151" i="13"/>
  <c r="I150" i="13"/>
  <c r="I149" i="13"/>
  <c r="I148" i="13"/>
  <c r="I147" i="13"/>
  <c r="I146" i="13"/>
  <c r="C51" i="18" s="1"/>
  <c r="I145" i="13"/>
  <c r="K145" i="13" s="1"/>
  <c r="I144" i="13"/>
  <c r="I143" i="13"/>
  <c r="I142" i="13"/>
  <c r="K142" i="13" s="1"/>
  <c r="I141" i="13"/>
  <c r="I140" i="13"/>
  <c r="I139" i="13"/>
  <c r="I138" i="13"/>
  <c r="I137" i="13"/>
  <c r="K137" i="13" s="1"/>
  <c r="I136" i="13"/>
  <c r="K136" i="13" s="1"/>
  <c r="I135" i="13"/>
  <c r="I134" i="13"/>
  <c r="K134" i="13" s="1"/>
  <c r="I133" i="13"/>
  <c r="K133" i="13" s="1"/>
  <c r="I132" i="13"/>
  <c r="I131" i="13"/>
  <c r="K131" i="13" s="1"/>
  <c r="I130" i="13"/>
  <c r="I129" i="13"/>
  <c r="K129" i="13" s="1"/>
  <c r="I128" i="13"/>
  <c r="I127" i="13"/>
  <c r="K127" i="13" s="1"/>
  <c r="I126" i="13"/>
  <c r="I125" i="13"/>
  <c r="K125" i="13" s="1"/>
  <c r="I124" i="13"/>
  <c r="I123" i="13"/>
  <c r="K123" i="13" s="1"/>
  <c r="I122" i="13"/>
  <c r="I121" i="13"/>
  <c r="I120" i="13"/>
  <c r="I119" i="13"/>
  <c r="I118" i="13"/>
  <c r="I117" i="13"/>
  <c r="K117" i="13" s="1"/>
  <c r="I116" i="13"/>
  <c r="K116" i="13" s="1"/>
  <c r="I115" i="13"/>
  <c r="K115" i="13" s="1"/>
  <c r="I114" i="13"/>
  <c r="K114" i="13" s="1"/>
  <c r="I113" i="13"/>
  <c r="I112" i="13"/>
  <c r="K112" i="13" s="1"/>
  <c r="I111" i="13"/>
  <c r="I110" i="13"/>
  <c r="I109" i="13"/>
  <c r="I108" i="13"/>
  <c r="I107" i="13"/>
  <c r="K107" i="13" s="1"/>
  <c r="I106" i="13"/>
  <c r="I105" i="13"/>
  <c r="I104" i="13"/>
  <c r="I103" i="13"/>
  <c r="K103" i="13" s="1"/>
  <c r="I102" i="13"/>
  <c r="I101" i="13"/>
  <c r="K101" i="13" s="1"/>
  <c r="I100" i="13"/>
  <c r="K100" i="13" s="1"/>
  <c r="I99" i="13"/>
  <c r="I98" i="13"/>
  <c r="I97" i="13"/>
  <c r="K97" i="13" s="1"/>
  <c r="I96" i="13"/>
  <c r="I95" i="13"/>
  <c r="I94" i="13"/>
  <c r="I93" i="13"/>
  <c r="K93" i="13" s="1"/>
  <c r="I92" i="13"/>
  <c r="K92" i="13" s="1"/>
  <c r="I91" i="13"/>
  <c r="I90" i="13"/>
  <c r="I89" i="13"/>
  <c r="I88" i="13"/>
  <c r="I87" i="13"/>
  <c r="I86" i="13"/>
  <c r="I85" i="13"/>
  <c r="I84" i="13"/>
  <c r="I83" i="13"/>
  <c r="K83" i="13" s="1"/>
  <c r="I82" i="13"/>
  <c r="I81" i="13"/>
  <c r="K81" i="13" s="1"/>
  <c r="I80" i="13"/>
  <c r="K80" i="13" s="1"/>
  <c r="I79" i="13"/>
  <c r="K79" i="13" s="1"/>
  <c r="I78" i="13"/>
  <c r="K78" i="13" s="1"/>
  <c r="I77" i="13"/>
  <c r="I76" i="13"/>
  <c r="I75" i="13"/>
  <c r="K75" i="13" s="1"/>
  <c r="I74" i="13"/>
  <c r="K74" i="13" s="1"/>
  <c r="I73" i="13"/>
  <c r="I72" i="13"/>
  <c r="I71" i="13"/>
  <c r="K71" i="13" s="1"/>
  <c r="I70" i="13"/>
  <c r="K70" i="13" s="1"/>
  <c r="I69" i="13"/>
  <c r="I68" i="13"/>
  <c r="I67" i="13"/>
  <c r="I66" i="13"/>
  <c r="K66" i="13" s="1"/>
  <c r="I65" i="13"/>
  <c r="K65" i="13" s="1"/>
  <c r="I64" i="13"/>
  <c r="K64" i="13" s="1"/>
  <c r="I63" i="13"/>
  <c r="I62" i="13"/>
  <c r="I61" i="13"/>
  <c r="K61" i="13" s="1"/>
  <c r="I60" i="13"/>
  <c r="K60" i="13" s="1"/>
  <c r="I59" i="13"/>
  <c r="K59" i="13" s="1"/>
  <c r="I58" i="13"/>
  <c r="K58" i="13" s="1"/>
  <c r="I57" i="13"/>
  <c r="K57" i="13" s="1"/>
  <c r="I56" i="13"/>
  <c r="I55" i="13"/>
  <c r="I54" i="13"/>
  <c r="I53" i="13"/>
  <c r="I52" i="13"/>
  <c r="I51" i="13"/>
  <c r="I50" i="13"/>
  <c r="K50" i="13" s="1"/>
  <c r="I49" i="13"/>
  <c r="K49" i="13" s="1"/>
  <c r="I48" i="13"/>
  <c r="K48" i="13" s="1"/>
  <c r="I47" i="13"/>
  <c r="I46" i="13"/>
  <c r="I45" i="13"/>
  <c r="K45" i="13" s="1"/>
  <c r="I44" i="13"/>
  <c r="I43" i="13"/>
  <c r="I42" i="13"/>
  <c r="I41" i="13"/>
  <c r="I40" i="13"/>
  <c r="K40" i="13" s="1"/>
  <c r="I39" i="13"/>
  <c r="K39" i="13" s="1"/>
  <c r="I38" i="13"/>
  <c r="K38" i="13" s="1"/>
  <c r="I37" i="13"/>
  <c r="K37" i="13" s="1"/>
  <c r="I36" i="13"/>
  <c r="I35" i="13"/>
  <c r="I34" i="13"/>
  <c r="I33" i="13"/>
  <c r="K33" i="13" s="1"/>
  <c r="I32" i="13"/>
  <c r="I31" i="13"/>
  <c r="I30" i="13"/>
  <c r="K30" i="13" s="1"/>
  <c r="I29" i="13"/>
  <c r="K29" i="13" s="1"/>
  <c r="I28" i="13"/>
  <c r="K28" i="13" s="1"/>
  <c r="I27" i="13"/>
  <c r="K27" i="13" s="1"/>
  <c r="I26" i="13"/>
  <c r="K26" i="13" s="1"/>
  <c r="I25" i="13"/>
  <c r="K25" i="13" s="1"/>
  <c r="I24" i="13"/>
  <c r="K24" i="13" s="1"/>
  <c r="I23" i="13"/>
  <c r="K23" i="13" s="1"/>
  <c r="I22" i="13"/>
  <c r="K22" i="13" s="1"/>
  <c r="I21" i="13"/>
  <c r="K21" i="13" s="1"/>
  <c r="I20" i="13"/>
  <c r="I19" i="13"/>
  <c r="I18" i="13"/>
  <c r="K18" i="13" s="1"/>
  <c r="I17" i="13"/>
  <c r="K17" i="13" s="1"/>
  <c r="I16" i="13"/>
  <c r="K16" i="13" s="1"/>
  <c r="I15" i="13"/>
  <c r="K15" i="13" s="1"/>
  <c r="I14" i="13"/>
  <c r="I13" i="13"/>
  <c r="I12" i="13"/>
  <c r="I11" i="13"/>
  <c r="I10" i="13"/>
  <c r="K10" i="13" s="1"/>
  <c r="I9" i="13"/>
  <c r="K9" i="13" s="1"/>
  <c r="I8" i="13"/>
  <c r="I7" i="13"/>
  <c r="K7" i="13" s="1"/>
  <c r="I6" i="13"/>
  <c r="K6" i="13" s="1"/>
  <c r="I5" i="13"/>
  <c r="K5" i="13" s="1"/>
  <c r="I4" i="13"/>
  <c r="I3" i="13"/>
  <c r="E155" i="13"/>
  <c r="G155" i="13" s="1"/>
  <c r="E154" i="13"/>
  <c r="E153" i="13"/>
  <c r="E152" i="13"/>
  <c r="G152" i="13" s="1"/>
  <c r="E151" i="13"/>
  <c r="E150" i="13"/>
  <c r="E149" i="13"/>
  <c r="E148" i="13"/>
  <c r="G148" i="13" s="1"/>
  <c r="E147" i="13"/>
  <c r="G147" i="13" s="1"/>
  <c r="E146" i="13"/>
  <c r="E145" i="13"/>
  <c r="E144" i="13"/>
  <c r="J144" i="13" s="1"/>
  <c r="E143" i="13"/>
  <c r="E142" i="13"/>
  <c r="J142" i="13" s="1"/>
  <c r="E141" i="13"/>
  <c r="J141" i="13" s="1"/>
  <c r="E140" i="13"/>
  <c r="J140" i="13" s="1"/>
  <c r="E139" i="13"/>
  <c r="E138" i="13"/>
  <c r="E137" i="13"/>
  <c r="J137" i="13" s="1"/>
  <c r="E136" i="13"/>
  <c r="E135" i="13"/>
  <c r="E134" i="13"/>
  <c r="E133" i="13"/>
  <c r="G133" i="13" s="1"/>
  <c r="O133" i="13" s="1"/>
  <c r="E132" i="13"/>
  <c r="J132" i="13" s="1"/>
  <c r="E131" i="13"/>
  <c r="J131" i="13" s="1"/>
  <c r="E130" i="13"/>
  <c r="G130" i="13" s="1"/>
  <c r="O130" i="13" s="1"/>
  <c r="E129" i="13"/>
  <c r="E128" i="13"/>
  <c r="E127" i="13"/>
  <c r="E126" i="13"/>
  <c r="E125" i="13"/>
  <c r="E124" i="13"/>
  <c r="G124" i="13" s="1"/>
  <c r="E123" i="13"/>
  <c r="E122" i="13"/>
  <c r="E121" i="13"/>
  <c r="J121" i="13" s="1"/>
  <c r="E120" i="13"/>
  <c r="J120" i="13" s="1"/>
  <c r="E119" i="13"/>
  <c r="G119" i="13" s="1"/>
  <c r="E118" i="13"/>
  <c r="G118" i="13" s="1"/>
  <c r="E117" i="13"/>
  <c r="E116" i="13"/>
  <c r="E115" i="13"/>
  <c r="J115" i="13" s="1"/>
  <c r="E114" i="13"/>
  <c r="E113" i="13"/>
  <c r="G113" i="13" s="1"/>
  <c r="E112" i="13"/>
  <c r="E111" i="13"/>
  <c r="E110" i="13"/>
  <c r="E109" i="13"/>
  <c r="J109" i="13" s="1"/>
  <c r="E108" i="13"/>
  <c r="E107" i="13"/>
  <c r="G107" i="13" s="1"/>
  <c r="E106" i="13"/>
  <c r="E105" i="13"/>
  <c r="G105" i="13" s="1"/>
  <c r="E104" i="13"/>
  <c r="E103" i="13"/>
  <c r="G103" i="13" s="1"/>
  <c r="E102" i="13"/>
  <c r="G102" i="13" s="1"/>
  <c r="E101" i="13"/>
  <c r="G101" i="13" s="1"/>
  <c r="E100" i="13"/>
  <c r="J100" i="13" s="1"/>
  <c r="E99" i="13"/>
  <c r="E98" i="13"/>
  <c r="G98" i="13" s="1"/>
  <c r="E97" i="13"/>
  <c r="G97" i="13" s="1"/>
  <c r="O97" i="13" s="1"/>
  <c r="E96" i="13"/>
  <c r="J96" i="13" s="1"/>
  <c r="E95" i="13"/>
  <c r="E94" i="13"/>
  <c r="E93" i="13"/>
  <c r="G93" i="13" s="1"/>
  <c r="E92" i="13"/>
  <c r="E91" i="13"/>
  <c r="G91" i="13" s="1"/>
  <c r="E90" i="13"/>
  <c r="G90" i="13" s="1"/>
  <c r="E89" i="13"/>
  <c r="J89" i="13" s="1"/>
  <c r="E88" i="13"/>
  <c r="E87" i="13"/>
  <c r="J87" i="13" s="1"/>
  <c r="E86" i="13"/>
  <c r="G86" i="13" s="1"/>
  <c r="E85" i="13"/>
  <c r="G85" i="13" s="1"/>
  <c r="E84" i="13"/>
  <c r="E83" i="13"/>
  <c r="G83" i="13" s="1"/>
  <c r="E82" i="13"/>
  <c r="G82" i="13" s="1"/>
  <c r="E81" i="13"/>
  <c r="E80" i="13"/>
  <c r="E79" i="13"/>
  <c r="G79" i="13" s="1"/>
  <c r="E78" i="13"/>
  <c r="G78" i="13" s="1"/>
  <c r="E77" i="13"/>
  <c r="J77" i="13" s="1"/>
  <c r="E76" i="13"/>
  <c r="E75" i="13"/>
  <c r="E74" i="13"/>
  <c r="G74" i="13" s="1"/>
  <c r="E73" i="13"/>
  <c r="E72" i="13"/>
  <c r="E71" i="13"/>
  <c r="G71" i="13" s="1"/>
  <c r="E70" i="13"/>
  <c r="E69" i="13"/>
  <c r="J69" i="13" s="1"/>
  <c r="E68" i="13"/>
  <c r="G68" i="13" s="1"/>
  <c r="O68" i="13" s="1"/>
  <c r="E67" i="13"/>
  <c r="J67" i="13" s="1"/>
  <c r="E66" i="13"/>
  <c r="J66" i="13" s="1"/>
  <c r="E65" i="13"/>
  <c r="G65" i="13" s="1"/>
  <c r="E64" i="13"/>
  <c r="G64" i="13" s="1"/>
  <c r="E63" i="13"/>
  <c r="J63" i="13" s="1"/>
  <c r="E62" i="13"/>
  <c r="E61" i="13"/>
  <c r="E60" i="13"/>
  <c r="G60" i="13" s="1"/>
  <c r="E59" i="13"/>
  <c r="E58" i="13"/>
  <c r="E57" i="13"/>
  <c r="J57" i="13" s="1"/>
  <c r="E56" i="13"/>
  <c r="G56" i="13" s="1"/>
  <c r="E55" i="13"/>
  <c r="E54" i="13"/>
  <c r="J54" i="13" s="1"/>
  <c r="E53" i="13"/>
  <c r="J53" i="13" s="1"/>
  <c r="E52" i="13"/>
  <c r="E51" i="13"/>
  <c r="E50" i="13"/>
  <c r="E49" i="13"/>
  <c r="G49" i="13" s="1"/>
  <c r="E48" i="13"/>
  <c r="E47" i="13"/>
  <c r="J47" i="13" s="1"/>
  <c r="E46" i="13"/>
  <c r="G46" i="13" s="1"/>
  <c r="E45" i="13"/>
  <c r="G45" i="13" s="1"/>
  <c r="E44" i="13"/>
  <c r="J44" i="13" s="1"/>
  <c r="E43" i="13"/>
  <c r="J43" i="13" s="1"/>
  <c r="E42" i="13"/>
  <c r="G42" i="13" s="1"/>
  <c r="E41" i="13"/>
  <c r="G41" i="13" s="1"/>
  <c r="E40" i="13"/>
  <c r="G40" i="13" s="1"/>
  <c r="E39" i="13"/>
  <c r="E38" i="13"/>
  <c r="G38" i="13" s="1"/>
  <c r="E37" i="13"/>
  <c r="G37" i="13" s="1"/>
  <c r="E36" i="13"/>
  <c r="J36" i="13" s="1"/>
  <c r="E35" i="13"/>
  <c r="E34" i="13"/>
  <c r="G34" i="13" s="1"/>
  <c r="O34" i="13" s="1"/>
  <c r="E33" i="13"/>
  <c r="J33" i="13" s="1"/>
  <c r="E32" i="13"/>
  <c r="G32" i="13" s="1"/>
  <c r="E31" i="13"/>
  <c r="J31" i="13" s="1"/>
  <c r="E30" i="13"/>
  <c r="E29" i="13"/>
  <c r="E28" i="13"/>
  <c r="E27" i="13"/>
  <c r="E26" i="13"/>
  <c r="G26" i="13" s="1"/>
  <c r="E25" i="13"/>
  <c r="J25" i="13" s="1"/>
  <c r="E24" i="13"/>
  <c r="E23" i="13"/>
  <c r="G23" i="13" s="1"/>
  <c r="E22" i="13"/>
  <c r="J22" i="13" s="1"/>
  <c r="E21" i="13"/>
  <c r="E20" i="13"/>
  <c r="G20" i="13" s="1"/>
  <c r="E19" i="13"/>
  <c r="G19" i="13" s="1"/>
  <c r="E18" i="13"/>
  <c r="G18" i="13" s="1"/>
  <c r="E17" i="13"/>
  <c r="E16" i="13"/>
  <c r="E15" i="13"/>
  <c r="G15" i="13" s="1"/>
  <c r="E14" i="13"/>
  <c r="J14" i="13" s="1"/>
  <c r="E13" i="13"/>
  <c r="E12" i="13"/>
  <c r="G12" i="13" s="1"/>
  <c r="E11" i="13"/>
  <c r="E10" i="13"/>
  <c r="J10" i="13" s="1"/>
  <c r="E9" i="13"/>
  <c r="G9" i="13" s="1"/>
  <c r="E8" i="13"/>
  <c r="G8" i="13" s="1"/>
  <c r="E7" i="13"/>
  <c r="G7" i="13" s="1"/>
  <c r="E6" i="13"/>
  <c r="G6" i="13" s="1"/>
  <c r="E5" i="13"/>
  <c r="E4" i="13"/>
  <c r="G4" i="13" s="1"/>
  <c r="E3" i="13"/>
  <c r="J3" i="13" s="1"/>
  <c r="G156" i="14"/>
  <c r="F156" i="14"/>
  <c r="E156" i="14"/>
  <c r="D156" i="14"/>
  <c r="M155" i="14"/>
  <c r="M154" i="14"/>
  <c r="M153" i="14"/>
  <c r="M152" i="14"/>
  <c r="M151" i="14"/>
  <c r="M150" i="14"/>
  <c r="M149" i="14"/>
  <c r="M148" i="14"/>
  <c r="M147" i="14"/>
  <c r="M146" i="14"/>
  <c r="M145" i="14"/>
  <c r="M144" i="14"/>
  <c r="M143" i="14"/>
  <c r="M142" i="14"/>
  <c r="M141" i="14"/>
  <c r="M140" i="14"/>
  <c r="M139" i="14"/>
  <c r="M138" i="14"/>
  <c r="M137" i="14"/>
  <c r="M136" i="14"/>
  <c r="M135" i="14"/>
  <c r="M134" i="14"/>
  <c r="M133" i="14"/>
  <c r="M132" i="14"/>
  <c r="M131" i="14"/>
  <c r="M130" i="14"/>
  <c r="M129" i="14"/>
  <c r="M128" i="14"/>
  <c r="M127" i="14"/>
  <c r="M126" i="14"/>
  <c r="M125" i="14"/>
  <c r="M124" i="14"/>
  <c r="M123" i="14"/>
  <c r="M122" i="14"/>
  <c r="M121" i="14"/>
  <c r="M120" i="14"/>
  <c r="M119" i="14"/>
  <c r="M118" i="14"/>
  <c r="M117" i="14"/>
  <c r="M116" i="14"/>
  <c r="M115" i="14"/>
  <c r="M114" i="14"/>
  <c r="M113" i="14"/>
  <c r="M112" i="14"/>
  <c r="M111" i="14"/>
  <c r="M110" i="14"/>
  <c r="M109" i="14"/>
  <c r="M108" i="14"/>
  <c r="M107" i="14"/>
  <c r="M106" i="14"/>
  <c r="M105" i="14"/>
  <c r="M104" i="14"/>
  <c r="M103" i="14"/>
  <c r="M102" i="14"/>
  <c r="M101" i="14"/>
  <c r="M100" i="14"/>
  <c r="M99" i="14"/>
  <c r="M98" i="14"/>
  <c r="M97" i="14"/>
  <c r="M96" i="14"/>
  <c r="M95" i="14"/>
  <c r="M94" i="14"/>
  <c r="M93" i="14"/>
  <c r="M92" i="14"/>
  <c r="M91" i="14"/>
  <c r="M90" i="14"/>
  <c r="M89" i="14"/>
  <c r="M88" i="14"/>
  <c r="M87" i="14"/>
  <c r="M86" i="14"/>
  <c r="M85" i="14"/>
  <c r="M84" i="14"/>
  <c r="M83" i="14"/>
  <c r="M82" i="14"/>
  <c r="M81" i="14"/>
  <c r="M80" i="14"/>
  <c r="M79" i="14"/>
  <c r="M78" i="14"/>
  <c r="M77" i="14"/>
  <c r="M76" i="14"/>
  <c r="M75" i="14"/>
  <c r="M74" i="14"/>
  <c r="M73" i="14"/>
  <c r="M72" i="14"/>
  <c r="M71" i="14"/>
  <c r="M70" i="14"/>
  <c r="M69" i="14"/>
  <c r="M68" i="14"/>
  <c r="M67" i="14"/>
  <c r="M66" i="14"/>
  <c r="M65" i="14"/>
  <c r="M64" i="14"/>
  <c r="M63" i="14"/>
  <c r="M62" i="14"/>
  <c r="M61" i="14"/>
  <c r="M60" i="14"/>
  <c r="M59" i="14"/>
  <c r="M58" i="14"/>
  <c r="M57" i="14"/>
  <c r="M56" i="14"/>
  <c r="M55" i="14"/>
  <c r="M54" i="14"/>
  <c r="M53" i="14"/>
  <c r="M52" i="14"/>
  <c r="M51" i="14"/>
  <c r="M50" i="14"/>
  <c r="M49" i="14"/>
  <c r="M48" i="14"/>
  <c r="M47" i="14"/>
  <c r="M46" i="14"/>
  <c r="M45" i="14"/>
  <c r="M44" i="14"/>
  <c r="M43" i="14"/>
  <c r="M42" i="14"/>
  <c r="M41" i="14"/>
  <c r="M40" i="14"/>
  <c r="M39" i="14"/>
  <c r="M38" i="14"/>
  <c r="M37" i="14"/>
  <c r="M36" i="14"/>
  <c r="M35" i="14"/>
  <c r="M34" i="14"/>
  <c r="M33" i="14"/>
  <c r="M32" i="14"/>
  <c r="M31" i="14"/>
  <c r="M30" i="14"/>
  <c r="M29" i="14"/>
  <c r="M28" i="14"/>
  <c r="M27" i="14"/>
  <c r="M26" i="14"/>
  <c r="M25" i="14"/>
  <c r="M24" i="14"/>
  <c r="M23" i="14"/>
  <c r="M22" i="14"/>
  <c r="M21" i="14"/>
  <c r="M20" i="14"/>
  <c r="M19" i="14"/>
  <c r="M18" i="14"/>
  <c r="M17" i="14"/>
  <c r="M16" i="14"/>
  <c r="M15" i="14"/>
  <c r="M14" i="14"/>
  <c r="M13" i="14"/>
  <c r="M12" i="14"/>
  <c r="M11" i="14"/>
  <c r="M10" i="14"/>
  <c r="M9" i="14"/>
  <c r="M8" i="14"/>
  <c r="M7" i="14"/>
  <c r="M6" i="14"/>
  <c r="M5" i="14"/>
  <c r="M4" i="14"/>
  <c r="M3" i="14"/>
  <c r="F158" i="13"/>
  <c r="B13" i="15" s="1"/>
  <c r="G157" i="13"/>
  <c r="K155" i="13"/>
  <c r="K154" i="13"/>
  <c r="J154" i="13"/>
  <c r="G154" i="13"/>
  <c r="K153" i="13"/>
  <c r="J153" i="13"/>
  <c r="G153" i="13"/>
  <c r="K152" i="13"/>
  <c r="J152" i="13"/>
  <c r="K151" i="13"/>
  <c r="K150" i="13"/>
  <c r="J150" i="13"/>
  <c r="G150" i="13"/>
  <c r="K149" i="13"/>
  <c r="J149" i="13"/>
  <c r="G149" i="13"/>
  <c r="K148" i="13"/>
  <c r="J148" i="13"/>
  <c r="K146" i="13"/>
  <c r="J145" i="13"/>
  <c r="G145" i="13"/>
  <c r="K144" i="13"/>
  <c r="K143" i="13"/>
  <c r="J143" i="13"/>
  <c r="G143" i="13"/>
  <c r="K141" i="13"/>
  <c r="K140" i="13"/>
  <c r="G140" i="13"/>
  <c r="K139" i="13"/>
  <c r="J139" i="13"/>
  <c r="G139" i="13"/>
  <c r="K138" i="13"/>
  <c r="J136" i="13"/>
  <c r="G136" i="13"/>
  <c r="K135" i="13"/>
  <c r="J134" i="13"/>
  <c r="G134" i="13"/>
  <c r="J133" i="13"/>
  <c r="K132" i="13"/>
  <c r="K130" i="13"/>
  <c r="G129" i="13"/>
  <c r="K128" i="13"/>
  <c r="J128" i="13"/>
  <c r="G128" i="13"/>
  <c r="G127" i="13"/>
  <c r="G126" i="13"/>
  <c r="J125" i="13"/>
  <c r="G125" i="13"/>
  <c r="K124" i="13"/>
  <c r="K122" i="13"/>
  <c r="J122" i="13"/>
  <c r="G122" i="13"/>
  <c r="O122" i="13" s="1"/>
  <c r="K121" i="13"/>
  <c r="K120" i="13"/>
  <c r="K119" i="13"/>
  <c r="K118" i="13"/>
  <c r="G117" i="13"/>
  <c r="G116" i="13"/>
  <c r="G115" i="13"/>
  <c r="O115" i="13" s="1"/>
  <c r="K113" i="13"/>
  <c r="G112" i="13"/>
  <c r="K111" i="13"/>
  <c r="K110" i="13"/>
  <c r="J110" i="13"/>
  <c r="G110" i="13"/>
  <c r="K109" i="13"/>
  <c r="K108" i="13"/>
  <c r="K106" i="13"/>
  <c r="J106" i="13"/>
  <c r="G106" i="13"/>
  <c r="K105" i="13"/>
  <c r="K104" i="13"/>
  <c r="J104" i="13"/>
  <c r="G104" i="13"/>
  <c r="K102" i="13"/>
  <c r="G100" i="13"/>
  <c r="O100" i="13" s="1"/>
  <c r="K99" i="13"/>
  <c r="J99" i="13"/>
  <c r="G99" i="13"/>
  <c r="K98" i="13"/>
  <c r="J98" i="13"/>
  <c r="K96" i="13"/>
  <c r="K95" i="13"/>
  <c r="J95" i="13"/>
  <c r="G95" i="13"/>
  <c r="G94" i="13"/>
  <c r="K91" i="13"/>
  <c r="K89" i="13"/>
  <c r="G89" i="13"/>
  <c r="K88" i="13"/>
  <c r="J88" i="13"/>
  <c r="G88" i="13"/>
  <c r="K87" i="13"/>
  <c r="K86" i="13"/>
  <c r="K84" i="13"/>
  <c r="J84" i="13"/>
  <c r="G84" i="13"/>
  <c r="J83" i="13"/>
  <c r="K82" i="13"/>
  <c r="J82" i="13"/>
  <c r="K77" i="13"/>
  <c r="K76" i="13"/>
  <c r="J76" i="13"/>
  <c r="G76" i="13"/>
  <c r="G75" i="13"/>
  <c r="K73" i="13"/>
  <c r="J73" i="13"/>
  <c r="G73" i="13"/>
  <c r="K72" i="13"/>
  <c r="G72" i="13"/>
  <c r="K69" i="13"/>
  <c r="K68" i="13"/>
  <c r="J68" i="13"/>
  <c r="K67" i="13"/>
  <c r="K63" i="13"/>
  <c r="K62" i="13"/>
  <c r="J62" i="13"/>
  <c r="G62" i="13"/>
  <c r="K56" i="13"/>
  <c r="J56" i="13"/>
  <c r="K55" i="13"/>
  <c r="J55" i="13"/>
  <c r="G55" i="13"/>
  <c r="K54" i="13"/>
  <c r="K53" i="13"/>
  <c r="K52" i="13"/>
  <c r="K51" i="13"/>
  <c r="G50" i="13"/>
  <c r="K47" i="13"/>
  <c r="K46" i="13"/>
  <c r="J46" i="13"/>
  <c r="K44" i="13"/>
  <c r="K43" i="13"/>
  <c r="K42" i="13"/>
  <c r="J42" i="13"/>
  <c r="K41" i="13"/>
  <c r="G39" i="13"/>
  <c r="K36" i="13"/>
  <c r="K35" i="13"/>
  <c r="J35" i="13"/>
  <c r="G35" i="13"/>
  <c r="K34" i="13"/>
  <c r="J34" i="13"/>
  <c r="K32" i="13"/>
  <c r="K31" i="13"/>
  <c r="G31" i="13"/>
  <c r="G28" i="13"/>
  <c r="G22" i="13"/>
  <c r="G21" i="13"/>
  <c r="K20" i="13"/>
  <c r="J20" i="13"/>
  <c r="K19" i="13"/>
  <c r="G16" i="13"/>
  <c r="K14" i="13"/>
  <c r="K13" i="13"/>
  <c r="G13" i="13"/>
  <c r="K12" i="13"/>
  <c r="J12" i="13"/>
  <c r="K11" i="13"/>
  <c r="G11" i="13"/>
  <c r="K8" i="13"/>
  <c r="G5" i="13"/>
  <c r="K3" i="13"/>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R158" i="12"/>
  <c r="Q158" i="12"/>
  <c r="P158" i="12"/>
  <c r="O158" i="12"/>
  <c r="N158" i="12"/>
  <c r="M158" i="12"/>
  <c r="L158" i="12"/>
  <c r="K158" i="12"/>
  <c r="J158" i="12"/>
  <c r="I158" i="12"/>
  <c r="H158" i="12"/>
  <c r="G158" i="12"/>
  <c r="F158" i="12"/>
  <c r="E157" i="12"/>
  <c r="D157" i="12"/>
  <c r="C157" i="12"/>
  <c r="E156" i="12"/>
  <c r="D156" i="12"/>
  <c r="C156" i="12"/>
  <c r="E155" i="12"/>
  <c r="D155" i="12"/>
  <c r="C155" i="12"/>
  <c r="E154" i="12"/>
  <c r="D154" i="12"/>
  <c r="C154" i="12"/>
  <c r="E153" i="12"/>
  <c r="D153" i="12"/>
  <c r="C153" i="12"/>
  <c r="E152" i="12"/>
  <c r="D152" i="12"/>
  <c r="C152" i="12"/>
  <c r="E151" i="12"/>
  <c r="D151" i="12"/>
  <c r="C151" i="12"/>
  <c r="E150" i="12"/>
  <c r="D150" i="12"/>
  <c r="C150" i="12"/>
  <c r="E149" i="12"/>
  <c r="D149" i="12"/>
  <c r="C149" i="12"/>
  <c r="E148" i="12"/>
  <c r="D148" i="12"/>
  <c r="C148" i="12"/>
  <c r="E147" i="12"/>
  <c r="D147" i="12"/>
  <c r="C147" i="12"/>
  <c r="E146" i="12"/>
  <c r="D146" i="12"/>
  <c r="C146" i="12"/>
  <c r="E145" i="12"/>
  <c r="D145" i="12"/>
  <c r="C145" i="12"/>
  <c r="E144" i="12"/>
  <c r="D144" i="12"/>
  <c r="C144" i="12"/>
  <c r="E143" i="12"/>
  <c r="D143" i="12"/>
  <c r="C143" i="12"/>
  <c r="E142" i="12"/>
  <c r="D142" i="12"/>
  <c r="C142" i="12"/>
  <c r="E141" i="12"/>
  <c r="D141" i="12"/>
  <c r="C141" i="12"/>
  <c r="E140" i="12"/>
  <c r="D140" i="12"/>
  <c r="C140" i="12"/>
  <c r="E139" i="12"/>
  <c r="D139" i="12"/>
  <c r="C139" i="12"/>
  <c r="E138" i="12"/>
  <c r="D138" i="12"/>
  <c r="C138" i="12"/>
  <c r="E137" i="12"/>
  <c r="D137" i="12"/>
  <c r="C137" i="12"/>
  <c r="E136" i="12"/>
  <c r="D136" i="12"/>
  <c r="C136" i="12"/>
  <c r="E135" i="12"/>
  <c r="D135" i="12"/>
  <c r="C135" i="12"/>
  <c r="E134" i="12"/>
  <c r="D134" i="12"/>
  <c r="C134" i="12"/>
  <c r="E133" i="12"/>
  <c r="D133" i="12"/>
  <c r="C133" i="12"/>
  <c r="E132" i="12"/>
  <c r="D132" i="12"/>
  <c r="C132" i="12"/>
  <c r="E131" i="12"/>
  <c r="D131" i="12"/>
  <c r="C131" i="12"/>
  <c r="E130" i="12"/>
  <c r="D130" i="12"/>
  <c r="C130" i="12"/>
  <c r="E129" i="12"/>
  <c r="D129" i="12"/>
  <c r="C129" i="12"/>
  <c r="E128" i="12"/>
  <c r="D128" i="12"/>
  <c r="C128" i="12"/>
  <c r="E127" i="12"/>
  <c r="D127" i="12"/>
  <c r="C127" i="12"/>
  <c r="E126" i="12"/>
  <c r="D126" i="12"/>
  <c r="C126" i="12"/>
  <c r="E125" i="12"/>
  <c r="D125" i="12"/>
  <c r="C125" i="12"/>
  <c r="E124" i="12"/>
  <c r="D124" i="12"/>
  <c r="C124" i="12"/>
  <c r="E123" i="12"/>
  <c r="D123" i="12"/>
  <c r="C123" i="12"/>
  <c r="E122" i="12"/>
  <c r="D122" i="12"/>
  <c r="C122" i="12"/>
  <c r="E121" i="12"/>
  <c r="D121" i="12"/>
  <c r="C121" i="12"/>
  <c r="E120" i="12"/>
  <c r="D120" i="12"/>
  <c r="C120" i="12"/>
  <c r="E119" i="12"/>
  <c r="D119" i="12"/>
  <c r="C119" i="12"/>
  <c r="E118" i="12"/>
  <c r="D118" i="12"/>
  <c r="C118" i="12"/>
  <c r="E117" i="12"/>
  <c r="D117" i="12"/>
  <c r="C117" i="12"/>
  <c r="E116" i="12"/>
  <c r="D116" i="12"/>
  <c r="C116" i="12"/>
  <c r="E115" i="12"/>
  <c r="D115" i="12"/>
  <c r="C115" i="12"/>
  <c r="E114" i="12"/>
  <c r="D114" i="12"/>
  <c r="C114" i="12"/>
  <c r="E113" i="12"/>
  <c r="D113" i="12"/>
  <c r="C113" i="12"/>
  <c r="E112" i="12"/>
  <c r="D112" i="12"/>
  <c r="C112" i="12"/>
  <c r="E111" i="12"/>
  <c r="D111" i="12"/>
  <c r="C111" i="12"/>
  <c r="E110" i="12"/>
  <c r="D110" i="12"/>
  <c r="C110" i="12"/>
  <c r="E109" i="12"/>
  <c r="D109" i="12"/>
  <c r="C109" i="12"/>
  <c r="E108" i="12"/>
  <c r="D108" i="12"/>
  <c r="C108" i="12"/>
  <c r="E107" i="12"/>
  <c r="D107" i="12"/>
  <c r="C107" i="12"/>
  <c r="E106" i="12"/>
  <c r="D106" i="12"/>
  <c r="C106" i="12"/>
  <c r="E105" i="12"/>
  <c r="D105" i="12"/>
  <c r="C105" i="12"/>
  <c r="E104" i="12"/>
  <c r="D104" i="12"/>
  <c r="C104" i="12"/>
  <c r="E103" i="12"/>
  <c r="D103" i="12"/>
  <c r="C103" i="12"/>
  <c r="E102" i="12"/>
  <c r="D102" i="12"/>
  <c r="C102" i="12"/>
  <c r="E101" i="12"/>
  <c r="D101" i="12"/>
  <c r="C101" i="12"/>
  <c r="E100" i="12"/>
  <c r="D100" i="12"/>
  <c r="C100" i="12"/>
  <c r="E99" i="12"/>
  <c r="D99" i="12"/>
  <c r="C99" i="12"/>
  <c r="E98" i="12"/>
  <c r="D98" i="12"/>
  <c r="C98" i="12"/>
  <c r="E97" i="12"/>
  <c r="D97" i="12"/>
  <c r="C97" i="12"/>
  <c r="E96" i="12"/>
  <c r="D96" i="12"/>
  <c r="C96" i="12"/>
  <c r="E95" i="12"/>
  <c r="D95" i="12"/>
  <c r="C95" i="12"/>
  <c r="E94" i="12"/>
  <c r="D94" i="12"/>
  <c r="C94" i="12"/>
  <c r="E93" i="12"/>
  <c r="D93" i="12"/>
  <c r="C93" i="12"/>
  <c r="E92" i="12"/>
  <c r="D92" i="12"/>
  <c r="C92" i="12"/>
  <c r="E91" i="12"/>
  <c r="D91" i="12"/>
  <c r="C91" i="12"/>
  <c r="E90" i="12"/>
  <c r="D90" i="12"/>
  <c r="C90" i="12"/>
  <c r="E89" i="12"/>
  <c r="D89" i="12"/>
  <c r="C89" i="12"/>
  <c r="E88" i="12"/>
  <c r="D88" i="12"/>
  <c r="C88" i="12"/>
  <c r="E87" i="12"/>
  <c r="D87" i="12"/>
  <c r="C87" i="12"/>
  <c r="E86" i="12"/>
  <c r="D86" i="12"/>
  <c r="C86" i="12"/>
  <c r="E85" i="12"/>
  <c r="D85" i="12"/>
  <c r="C85" i="12"/>
  <c r="E84" i="12"/>
  <c r="D84" i="12"/>
  <c r="C84" i="12"/>
  <c r="E83" i="12"/>
  <c r="D83" i="12"/>
  <c r="C83" i="12"/>
  <c r="E82" i="12"/>
  <c r="D82" i="12"/>
  <c r="C82" i="12"/>
  <c r="E81" i="12"/>
  <c r="D81" i="12"/>
  <c r="C81" i="12"/>
  <c r="E80" i="12"/>
  <c r="D80" i="12"/>
  <c r="C80" i="12"/>
  <c r="E79" i="12"/>
  <c r="D79" i="12"/>
  <c r="C79" i="12"/>
  <c r="E78" i="12"/>
  <c r="D78" i="12"/>
  <c r="C78" i="12"/>
  <c r="E77" i="12"/>
  <c r="D77" i="12"/>
  <c r="C77" i="12"/>
  <c r="E76" i="12"/>
  <c r="D76" i="12"/>
  <c r="C76" i="12"/>
  <c r="E75" i="12"/>
  <c r="D75" i="12"/>
  <c r="C75" i="12"/>
  <c r="E74" i="12"/>
  <c r="D74" i="12"/>
  <c r="C74" i="12"/>
  <c r="E73" i="12"/>
  <c r="D73" i="12"/>
  <c r="C73" i="12"/>
  <c r="E72" i="12"/>
  <c r="D72" i="12"/>
  <c r="C72" i="12"/>
  <c r="E71" i="12"/>
  <c r="D71" i="12"/>
  <c r="C71" i="12"/>
  <c r="E70" i="12"/>
  <c r="D70" i="12"/>
  <c r="C70" i="12"/>
  <c r="E69" i="12"/>
  <c r="D69" i="12"/>
  <c r="C69" i="12"/>
  <c r="E68" i="12"/>
  <c r="D68" i="12"/>
  <c r="C68" i="12"/>
  <c r="E67" i="12"/>
  <c r="D67" i="12"/>
  <c r="C67" i="12"/>
  <c r="E66" i="12"/>
  <c r="D66" i="12"/>
  <c r="C66" i="12"/>
  <c r="E65" i="12"/>
  <c r="D65" i="12"/>
  <c r="C65" i="12"/>
  <c r="E64" i="12"/>
  <c r="D64" i="12"/>
  <c r="C64" i="12"/>
  <c r="E63" i="12"/>
  <c r="D63" i="12"/>
  <c r="C63" i="12"/>
  <c r="E62" i="12"/>
  <c r="D62" i="12"/>
  <c r="C62" i="12"/>
  <c r="E61" i="12"/>
  <c r="D61" i="12"/>
  <c r="C61" i="12"/>
  <c r="E60" i="12"/>
  <c r="D60" i="12"/>
  <c r="C60" i="12"/>
  <c r="E59" i="12"/>
  <c r="D59" i="12"/>
  <c r="C59" i="12"/>
  <c r="E58" i="12"/>
  <c r="D58" i="12"/>
  <c r="C58" i="12"/>
  <c r="E57" i="12"/>
  <c r="D57" i="12"/>
  <c r="C57" i="12"/>
  <c r="E56" i="12"/>
  <c r="D56" i="12"/>
  <c r="C56" i="12"/>
  <c r="E55" i="12"/>
  <c r="D55" i="12"/>
  <c r="C55" i="12"/>
  <c r="E54" i="12"/>
  <c r="D54" i="12"/>
  <c r="C54" i="12"/>
  <c r="E53" i="12"/>
  <c r="D53" i="12"/>
  <c r="C53" i="12"/>
  <c r="E52" i="12"/>
  <c r="D52" i="12"/>
  <c r="C52" i="12"/>
  <c r="E51" i="12"/>
  <c r="D51" i="12"/>
  <c r="C51" i="12"/>
  <c r="E50" i="12"/>
  <c r="D50" i="12"/>
  <c r="C50" i="12"/>
  <c r="E49" i="12"/>
  <c r="D49" i="12"/>
  <c r="C49" i="12"/>
  <c r="E48" i="12"/>
  <c r="D48" i="12"/>
  <c r="C48" i="12"/>
  <c r="E47" i="12"/>
  <c r="D47" i="12"/>
  <c r="C47" i="12"/>
  <c r="E46" i="12"/>
  <c r="D46" i="12"/>
  <c r="C46" i="12"/>
  <c r="E45" i="12"/>
  <c r="D45" i="12"/>
  <c r="C45" i="12"/>
  <c r="E44" i="12"/>
  <c r="D44" i="12"/>
  <c r="C44" i="12"/>
  <c r="E43" i="12"/>
  <c r="D43" i="12"/>
  <c r="C43" i="12"/>
  <c r="E42" i="12"/>
  <c r="D42" i="12"/>
  <c r="C42" i="12"/>
  <c r="E41" i="12"/>
  <c r="D41" i="12"/>
  <c r="C41" i="12"/>
  <c r="E40" i="12"/>
  <c r="D40" i="12"/>
  <c r="C40" i="12"/>
  <c r="E39" i="12"/>
  <c r="D39" i="12"/>
  <c r="C39" i="12"/>
  <c r="E38" i="12"/>
  <c r="D38" i="12"/>
  <c r="C38" i="12"/>
  <c r="E37" i="12"/>
  <c r="D37" i="12"/>
  <c r="C37" i="12"/>
  <c r="E36" i="12"/>
  <c r="D36" i="12"/>
  <c r="C36" i="12"/>
  <c r="E35" i="12"/>
  <c r="D35" i="12"/>
  <c r="C35" i="12"/>
  <c r="E34" i="12"/>
  <c r="D34" i="12"/>
  <c r="C34" i="12"/>
  <c r="E33" i="12"/>
  <c r="D33" i="12"/>
  <c r="C33" i="12"/>
  <c r="E32" i="12"/>
  <c r="D32" i="12"/>
  <c r="C32" i="12"/>
  <c r="E31" i="12"/>
  <c r="D31" i="12"/>
  <c r="C31" i="12"/>
  <c r="E30" i="12"/>
  <c r="D30" i="12"/>
  <c r="C30" i="12"/>
  <c r="E29" i="12"/>
  <c r="D29" i="12"/>
  <c r="C29" i="12"/>
  <c r="E28" i="12"/>
  <c r="D28" i="12"/>
  <c r="C28" i="12"/>
  <c r="E27" i="12"/>
  <c r="D27" i="12"/>
  <c r="C27" i="12"/>
  <c r="E26" i="12"/>
  <c r="D26" i="12"/>
  <c r="C26" i="12"/>
  <c r="E25" i="12"/>
  <c r="D25" i="12"/>
  <c r="C25" i="12"/>
  <c r="E24" i="12"/>
  <c r="D24" i="12"/>
  <c r="C24" i="12"/>
  <c r="E23" i="12"/>
  <c r="D23" i="12"/>
  <c r="C23" i="12"/>
  <c r="E22" i="12"/>
  <c r="D22" i="12"/>
  <c r="C22" i="12"/>
  <c r="E21" i="12"/>
  <c r="D21" i="12"/>
  <c r="C21" i="12"/>
  <c r="E20" i="12"/>
  <c r="D20" i="12"/>
  <c r="C20" i="12"/>
  <c r="E19" i="12"/>
  <c r="D19" i="12"/>
  <c r="C19" i="12"/>
  <c r="E18" i="12"/>
  <c r="D18" i="12"/>
  <c r="C18" i="12"/>
  <c r="E17" i="12"/>
  <c r="D17" i="12"/>
  <c r="C17" i="12"/>
  <c r="E16" i="12"/>
  <c r="D16" i="12"/>
  <c r="C16" i="12"/>
  <c r="E15" i="12"/>
  <c r="D15" i="12"/>
  <c r="C15" i="12"/>
  <c r="E14" i="12"/>
  <c r="D14" i="12"/>
  <c r="C14" i="12"/>
  <c r="E13" i="12"/>
  <c r="D13" i="12"/>
  <c r="C13" i="12"/>
  <c r="E12" i="12"/>
  <c r="D12" i="12"/>
  <c r="C12" i="12"/>
  <c r="E11" i="12"/>
  <c r="D11" i="12"/>
  <c r="C11" i="12"/>
  <c r="E10" i="12"/>
  <c r="D10" i="12"/>
  <c r="C10" i="12"/>
  <c r="E9" i="12"/>
  <c r="D9" i="12"/>
  <c r="C9" i="12"/>
  <c r="E8" i="12"/>
  <c r="D8" i="12"/>
  <c r="C8" i="12"/>
  <c r="E7" i="12"/>
  <c r="D7" i="12"/>
  <c r="C7" i="12"/>
  <c r="E6" i="12"/>
  <c r="D6" i="12"/>
  <c r="C6" i="12"/>
  <c r="E5" i="12"/>
  <c r="D5" i="12"/>
  <c r="C5" i="12"/>
  <c r="C48" i="18" l="1"/>
  <c r="A8" i="16" s="1"/>
  <c r="M156" i="14"/>
  <c r="H133" i="13"/>
  <c r="N133" i="13" s="1"/>
  <c r="H68" i="13"/>
  <c r="N68" i="13" s="1"/>
  <c r="H4" i="14" a="1"/>
  <c r="H4" i="14" s="1"/>
  <c r="C4" i="14" a="1"/>
  <c r="C4" i="14" s="1"/>
  <c r="K8" i="14" a="1"/>
  <c r="K8" i="14" s="1"/>
  <c r="N8" i="14" s="1"/>
  <c r="O8" i="14" s="1"/>
  <c r="P8" i="14" s="1"/>
  <c r="J8" i="14" a="1"/>
  <c r="J8" i="14" s="1"/>
  <c r="I8" i="14" a="1"/>
  <c r="I8" i="14" s="1"/>
  <c r="H8" i="14" a="1"/>
  <c r="H8" i="14" s="1"/>
  <c r="C8" i="14" a="1"/>
  <c r="C8" i="14" s="1"/>
  <c r="I10" i="14" a="1"/>
  <c r="I10" i="14" s="1"/>
  <c r="J10" i="14" a="1"/>
  <c r="J10" i="14" s="1"/>
  <c r="H10" i="14" a="1"/>
  <c r="H10" i="14" s="1"/>
  <c r="H14" i="14" a="1"/>
  <c r="H14" i="14" s="1"/>
  <c r="C14" i="14" a="1"/>
  <c r="C14" i="14" s="1"/>
  <c r="I21" i="14" a="1"/>
  <c r="I21" i="14" s="1"/>
  <c r="H21" i="14" a="1"/>
  <c r="H21" i="14" s="1"/>
  <c r="C21" i="14" a="1"/>
  <c r="C21" i="14" s="1"/>
  <c r="K22" i="14" a="1"/>
  <c r="K22" i="14" s="1"/>
  <c r="J22" i="14" a="1"/>
  <c r="J22" i="14" s="1"/>
  <c r="I22" i="14" a="1"/>
  <c r="I22" i="14" s="1"/>
  <c r="H22" i="14" a="1"/>
  <c r="H22" i="14" s="1"/>
  <c r="C22" i="14" a="1"/>
  <c r="C22" i="14" s="1"/>
  <c r="K25" i="14" a="1"/>
  <c r="K25" i="14" s="1"/>
  <c r="J25" i="14" a="1"/>
  <c r="J25" i="14" s="1"/>
  <c r="N25" i="14" s="1"/>
  <c r="C25" i="14" a="1"/>
  <c r="C25" i="14" s="1"/>
  <c r="K27" i="14" a="1"/>
  <c r="K27" i="14" s="1"/>
  <c r="H27" i="14" a="1"/>
  <c r="H27" i="14" s="1"/>
  <c r="J31" i="14" a="1"/>
  <c r="J31" i="14" s="1"/>
  <c r="K31" i="14" a="1"/>
  <c r="K31" i="14" s="1"/>
  <c r="I31" i="14" a="1"/>
  <c r="I31" i="14" s="1"/>
  <c r="H31" i="14" a="1"/>
  <c r="H31" i="14" s="1"/>
  <c r="C31" i="14" a="1"/>
  <c r="C31" i="14" s="1"/>
  <c r="I32" i="14" a="1"/>
  <c r="I32" i="14" s="1"/>
  <c r="J32" i="14" a="1"/>
  <c r="J32" i="14" s="1"/>
  <c r="H32" i="14" a="1"/>
  <c r="H32" i="14" s="1"/>
  <c r="I33" i="14" a="1"/>
  <c r="I33" i="14" s="1"/>
  <c r="K33" i="14" a="1"/>
  <c r="K33" i="14" s="1"/>
  <c r="H33" i="14" a="1"/>
  <c r="H33" i="14" s="1"/>
  <c r="C33" i="14" a="1"/>
  <c r="C33" i="14" s="1"/>
  <c r="J38" i="14" a="1"/>
  <c r="J38" i="14" s="1"/>
  <c r="C38" i="14" a="1"/>
  <c r="C38" i="14" s="1"/>
  <c r="I42" i="14" a="1"/>
  <c r="I42" i="14" s="1"/>
  <c r="H42" i="14" a="1"/>
  <c r="H42" i="14" s="1"/>
  <c r="C42" i="14" a="1"/>
  <c r="C42" i="14" s="1"/>
  <c r="I43" i="14" a="1"/>
  <c r="I43" i="14" s="1"/>
  <c r="J43" i="14" a="1"/>
  <c r="J43" i="14" s="1"/>
  <c r="H43" i="14" a="1"/>
  <c r="H43" i="14" s="1"/>
  <c r="C43" i="14" a="1"/>
  <c r="C43" i="14" s="1"/>
  <c r="H44" i="14" a="1"/>
  <c r="H44" i="14" s="1"/>
  <c r="K44" i="14" a="1"/>
  <c r="K44" i="14" s="1"/>
  <c r="N44" i="14" s="1"/>
  <c r="J44" i="14" a="1"/>
  <c r="J44" i="14" s="1"/>
  <c r="I44" i="14" a="1"/>
  <c r="I44" i="14" s="1"/>
  <c r="H46" i="14" a="1"/>
  <c r="H46" i="14" s="1"/>
  <c r="K46" i="14" a="1"/>
  <c r="K46" i="14" s="1"/>
  <c r="C46" i="14" a="1"/>
  <c r="C46" i="14" s="1"/>
  <c r="K49" i="14" a="1"/>
  <c r="K49" i="14" s="1"/>
  <c r="N49" i="14" s="1"/>
  <c r="O49" i="14" s="1"/>
  <c r="P49" i="14" s="1"/>
  <c r="J49" i="14" a="1"/>
  <c r="J49" i="14" s="1"/>
  <c r="I49" i="14" a="1"/>
  <c r="I49" i="14" s="1"/>
  <c r="H49" i="14" a="1"/>
  <c r="H49" i="14" s="1"/>
  <c r="C49" i="14" a="1"/>
  <c r="C49" i="14" s="1"/>
  <c r="K53" i="14" a="1"/>
  <c r="K53" i="14" s="1"/>
  <c r="N53" i="14" s="1"/>
  <c r="O53" i="14" s="1"/>
  <c r="P53" i="14" s="1"/>
  <c r="J53" i="14" a="1"/>
  <c r="J53" i="14" s="1"/>
  <c r="I53" i="14" a="1"/>
  <c r="I53" i="14" s="1"/>
  <c r="H53" i="14" a="1"/>
  <c r="H53" i="14" s="1"/>
  <c r="J55" i="14" a="1"/>
  <c r="J55" i="14" s="1"/>
  <c r="C55" i="14" a="1"/>
  <c r="C55" i="14" s="1"/>
  <c r="H60" i="14" a="1"/>
  <c r="H60" i="14" s="1"/>
  <c r="C60" i="14" a="1"/>
  <c r="C60" i="14" s="1"/>
  <c r="I64" i="14" a="1"/>
  <c r="I64" i="14" s="1"/>
  <c r="C64" i="14" a="1"/>
  <c r="C64" i="14" s="1"/>
  <c r="J65" i="14" a="1"/>
  <c r="J65" i="14" s="1"/>
  <c r="K65" i="14" a="1"/>
  <c r="K65" i="14" s="1"/>
  <c r="C65" i="14" a="1"/>
  <c r="C65" i="14" s="1"/>
  <c r="I66" i="14" a="1"/>
  <c r="I66" i="14" s="1"/>
  <c r="H66" i="14" a="1"/>
  <c r="H66" i="14" s="1"/>
  <c r="C66" i="14" a="1"/>
  <c r="C66" i="14" s="1"/>
  <c r="J68" i="14" a="1"/>
  <c r="J68" i="14" s="1"/>
  <c r="C68" i="14" a="1"/>
  <c r="C68" i="14" s="1"/>
  <c r="J71" i="14" a="1"/>
  <c r="J71" i="14" s="1"/>
  <c r="I71" i="14" a="1"/>
  <c r="I71" i="14" s="1"/>
  <c r="H71" i="14" a="1"/>
  <c r="H71" i="14" s="1"/>
  <c r="C75" i="14" a="1"/>
  <c r="C75" i="14" s="1"/>
  <c r="J75" i="14" a="1"/>
  <c r="J75" i="14" s="1"/>
  <c r="H75" i="14" a="1"/>
  <c r="H75" i="14" s="1"/>
  <c r="H76" i="14" a="1"/>
  <c r="H76" i="14" s="1"/>
  <c r="K76" i="14" a="1"/>
  <c r="K76" i="14" s="1"/>
  <c r="C76" i="14" a="1"/>
  <c r="C76" i="14" s="1"/>
  <c r="K77" i="14" a="1"/>
  <c r="K77" i="14" s="1"/>
  <c r="J77" i="14" a="1"/>
  <c r="J77" i="14" s="1"/>
  <c r="N77" i="14" s="1"/>
  <c r="O77" i="14" s="1"/>
  <c r="P77" i="14" s="1"/>
  <c r="I77" i="14" a="1"/>
  <c r="I77" i="14" s="1"/>
  <c r="H77" i="14" a="1"/>
  <c r="H77" i="14" s="1"/>
  <c r="C77" i="14" a="1"/>
  <c r="C77" i="14" s="1"/>
  <c r="I80" i="14" a="1"/>
  <c r="I80" i="14" s="1"/>
  <c r="J80" i="14" a="1"/>
  <c r="J80" i="14" s="1"/>
  <c r="I86" i="14" a="1"/>
  <c r="I86" i="14" s="1"/>
  <c r="K86" i="14" a="1"/>
  <c r="K86" i="14" s="1"/>
  <c r="J86" i="14" a="1"/>
  <c r="J86" i="14" s="1"/>
  <c r="H86" i="14" a="1"/>
  <c r="H86" i="14" s="1"/>
  <c r="C86" i="14" a="1"/>
  <c r="C86" i="14" s="1"/>
  <c r="C87" i="14" a="1"/>
  <c r="C87" i="14" s="1"/>
  <c r="K87" i="14" a="1"/>
  <c r="K87" i="14" s="1"/>
  <c r="J87" i="14" a="1"/>
  <c r="J87" i="14" s="1"/>
  <c r="N87" i="14" s="1"/>
  <c r="O87" i="14" s="1"/>
  <c r="P87" i="14" s="1"/>
  <c r="C88" i="14" a="1"/>
  <c r="C88" i="14" s="1"/>
  <c r="H88" i="14" a="1"/>
  <c r="H88" i="14" s="1"/>
  <c r="H98" i="14" a="1"/>
  <c r="H98" i="14" s="1"/>
  <c r="I98" i="14" a="1"/>
  <c r="I98" i="14" s="1"/>
  <c r="C98" i="14" a="1"/>
  <c r="C98" i="14" s="1"/>
  <c r="H99" i="14" a="1"/>
  <c r="H99" i="14" s="1"/>
  <c r="K99" i="14" a="1"/>
  <c r="K99" i="14" s="1"/>
  <c r="J99" i="14" a="1"/>
  <c r="J99" i="14" s="1"/>
  <c r="N99" i="14" s="1"/>
  <c r="C99" i="14" a="1"/>
  <c r="C99" i="14" s="1"/>
  <c r="I104" i="14" a="1"/>
  <c r="I104" i="14" s="1"/>
  <c r="K104" i="14" a="1"/>
  <c r="K104" i="14" s="1"/>
  <c r="N104" i="14" s="1"/>
  <c r="O104" i="14" s="1"/>
  <c r="P104" i="14" s="1"/>
  <c r="J104" i="14" a="1"/>
  <c r="J104" i="14" s="1"/>
  <c r="C104" i="14" a="1"/>
  <c r="C104" i="14" s="1"/>
  <c r="J108" i="14" a="1"/>
  <c r="J108" i="14" s="1"/>
  <c r="H108" i="14" a="1"/>
  <c r="H108" i="14" s="1"/>
  <c r="C108" i="14" a="1"/>
  <c r="C108" i="14" s="1"/>
  <c r="I109" i="14" a="1"/>
  <c r="I109" i="14" s="1"/>
  <c r="H109" i="14" a="1"/>
  <c r="H109" i="14" s="1"/>
  <c r="C109" i="14" a="1"/>
  <c r="C109" i="14" s="1"/>
  <c r="I110" i="14" a="1"/>
  <c r="I110" i="14" s="1"/>
  <c r="K110" i="14" a="1"/>
  <c r="K110" i="14" s="1"/>
  <c r="J110" i="14" a="1"/>
  <c r="J110" i="14" s="1"/>
  <c r="N110" i="14" s="1"/>
  <c r="H110" i="14" a="1"/>
  <c r="H110" i="14" s="1"/>
  <c r="K119" i="14" a="1"/>
  <c r="K119" i="14" s="1"/>
  <c r="J119" i="14" a="1"/>
  <c r="J119" i="14" s="1"/>
  <c r="N119" i="14" s="1"/>
  <c r="I119" i="14" a="1"/>
  <c r="I119" i="14" s="1"/>
  <c r="H119" i="14" a="1"/>
  <c r="H119" i="14" s="1"/>
  <c r="C119" i="14" a="1"/>
  <c r="C119" i="14" s="1"/>
  <c r="J120" i="14" a="1"/>
  <c r="J120" i="14" s="1"/>
  <c r="K120" i="14" a="1"/>
  <c r="K120" i="14" s="1"/>
  <c r="N120" i="14" s="1"/>
  <c r="O120" i="14" s="1"/>
  <c r="P120" i="14" s="1"/>
  <c r="H120" i="14" a="1"/>
  <c r="H120" i="14" s="1"/>
  <c r="C120" i="14" a="1"/>
  <c r="C120" i="14" s="1"/>
  <c r="I121" i="14" a="1"/>
  <c r="I121" i="14" s="1"/>
  <c r="H121" i="14" a="1"/>
  <c r="H121" i="14" s="1"/>
  <c r="C121" i="14" a="1"/>
  <c r="C121" i="14" s="1"/>
  <c r="J123" i="14" a="1"/>
  <c r="J123" i="14" s="1"/>
  <c r="I123" i="14" a="1"/>
  <c r="I123" i="14" s="1"/>
  <c r="J126" i="14" a="1"/>
  <c r="J126" i="14" s="1"/>
  <c r="I126" i="14" a="1"/>
  <c r="I126" i="14" s="1"/>
  <c r="H126" i="14" a="1"/>
  <c r="H126" i="14" s="1"/>
  <c r="C126" i="14" a="1"/>
  <c r="C126" i="14" s="1"/>
  <c r="I131" i="14" a="1"/>
  <c r="I131" i="14" s="1"/>
  <c r="H131" i="14" a="1"/>
  <c r="H131" i="14" s="1"/>
  <c r="I135" i="14" a="1"/>
  <c r="I135" i="14" s="1"/>
  <c r="C135" i="14" a="1"/>
  <c r="C135" i="14" s="1"/>
  <c r="K137" i="14" a="1"/>
  <c r="K137" i="14" s="1"/>
  <c r="J137" i="14" a="1"/>
  <c r="J137" i="14" s="1"/>
  <c r="I137" i="14" a="1"/>
  <c r="I137" i="14" s="1"/>
  <c r="H137" i="14" a="1"/>
  <c r="H137" i="14" s="1"/>
  <c r="C137" i="14" a="1"/>
  <c r="C137" i="14" s="1"/>
  <c r="K142" i="14" a="1"/>
  <c r="K142" i="14" s="1"/>
  <c r="J142" i="14" a="1"/>
  <c r="J142" i="14" s="1"/>
  <c r="C142" i="14" a="1"/>
  <c r="C142" i="14" s="1"/>
  <c r="I143" i="14" a="1"/>
  <c r="I143" i="14" s="1"/>
  <c r="K143" i="14" a="1"/>
  <c r="K143" i="14" s="1"/>
  <c r="J143" i="14" a="1"/>
  <c r="J143" i="14" s="1"/>
  <c r="C143" i="14" a="1"/>
  <c r="C143" i="14" s="1"/>
  <c r="K145" i="14" a="1"/>
  <c r="K145" i="14" s="1"/>
  <c r="J145" i="14" a="1"/>
  <c r="J145" i="14" s="1"/>
  <c r="N145" i="14" s="1"/>
  <c r="O145" i="14" s="1"/>
  <c r="P145" i="14" s="1"/>
  <c r="C145" i="14" a="1"/>
  <c r="C145" i="14" s="1"/>
  <c r="J146" i="14" a="1"/>
  <c r="J146" i="14" s="1"/>
  <c r="C54" i="18" s="1"/>
  <c r="F50" i="18" s="1"/>
  <c r="C146" i="14" a="1"/>
  <c r="C146" i="14" s="1"/>
  <c r="C148" i="14" a="1"/>
  <c r="C148" i="14" s="1"/>
  <c r="K148" i="14" a="1"/>
  <c r="K148" i="14" s="1"/>
  <c r="J148" i="14" a="1"/>
  <c r="J148" i="14" s="1"/>
  <c r="I148" i="14" a="1"/>
  <c r="I148" i="14" s="1"/>
  <c r="H148" i="14" a="1"/>
  <c r="H148" i="14" s="1"/>
  <c r="K152" i="14" a="1"/>
  <c r="K152" i="14" s="1"/>
  <c r="I152" i="14" a="1"/>
  <c r="I152" i="14" s="1"/>
  <c r="C152" i="14" a="1"/>
  <c r="C152" i="14" s="1"/>
  <c r="H153" i="14" a="1"/>
  <c r="H153" i="14" s="1"/>
  <c r="K153" i="14" a="1"/>
  <c r="K153" i="14" s="1"/>
  <c r="J153" i="14" a="1"/>
  <c r="J153" i="14" s="1"/>
  <c r="I153" i="14" a="1"/>
  <c r="I153" i="14" s="1"/>
  <c r="J146" i="13"/>
  <c r="C46" i="18" s="1"/>
  <c r="D8" i="16" s="1"/>
  <c r="C45" i="18"/>
  <c r="D7" i="16" s="1"/>
  <c r="J4" i="13"/>
  <c r="J72" i="13"/>
  <c r="J126" i="13"/>
  <c r="C67" i="18"/>
  <c r="A4" i="16"/>
  <c r="O93" i="13"/>
  <c r="H93" i="13"/>
  <c r="N93" i="13" s="1"/>
  <c r="O148" i="13"/>
  <c r="H148" i="13"/>
  <c r="N148" i="13" s="1"/>
  <c r="H8" i="13"/>
  <c r="N8" i="13" s="1"/>
  <c r="O8" i="13"/>
  <c r="H19" i="13"/>
  <c r="N19" i="13" s="1"/>
  <c r="O19" i="13"/>
  <c r="H41" i="13"/>
  <c r="N41" i="13" s="1"/>
  <c r="O41" i="13"/>
  <c r="H85" i="13"/>
  <c r="N85" i="13" s="1"/>
  <c r="O85" i="13"/>
  <c r="H107" i="13"/>
  <c r="N107" i="13" s="1"/>
  <c r="O107" i="13"/>
  <c r="H118" i="13"/>
  <c r="N118" i="13" s="1"/>
  <c r="O118" i="13"/>
  <c r="H20" i="13"/>
  <c r="N20" i="13" s="1"/>
  <c r="O20" i="13"/>
  <c r="H42" i="13"/>
  <c r="N42" i="13" s="1"/>
  <c r="O42" i="13"/>
  <c r="H64" i="13"/>
  <c r="N64" i="13" s="1"/>
  <c r="O64" i="13"/>
  <c r="H86" i="13"/>
  <c r="N86" i="13" s="1"/>
  <c r="O86" i="13"/>
  <c r="H119" i="13"/>
  <c r="N119" i="13" s="1"/>
  <c r="O119" i="13"/>
  <c r="H152" i="13"/>
  <c r="N152" i="13" s="1"/>
  <c r="O152" i="13"/>
  <c r="H32" i="13"/>
  <c r="N32" i="13" s="1"/>
  <c r="O32" i="13"/>
  <c r="H98" i="13"/>
  <c r="N98" i="13" s="1"/>
  <c r="O98" i="13"/>
  <c r="H23" i="13"/>
  <c r="N23" i="13" s="1"/>
  <c r="O23" i="13"/>
  <c r="O45" i="13"/>
  <c r="H45" i="13"/>
  <c r="N45" i="13" s="1"/>
  <c r="H79" i="13"/>
  <c r="N79" i="13" s="1"/>
  <c r="O79" i="13"/>
  <c r="H90" i="13"/>
  <c r="N90" i="13" s="1"/>
  <c r="O90" i="13"/>
  <c r="H101" i="13"/>
  <c r="N101" i="13" s="1"/>
  <c r="O101" i="13"/>
  <c r="H74" i="13"/>
  <c r="N74" i="13" s="1"/>
  <c r="O74" i="13"/>
  <c r="G151" i="13"/>
  <c r="J151" i="13"/>
  <c r="H11" i="14" a="1"/>
  <c r="H11" i="14" s="1"/>
  <c r="J11" i="14" a="1"/>
  <c r="J11" i="14" s="1"/>
  <c r="I11" i="14" a="1"/>
  <c r="I11" i="14" s="1"/>
  <c r="J23" i="14" a="1"/>
  <c r="J23" i="14" s="1"/>
  <c r="I23" i="14" a="1"/>
  <c r="I23" i="14" s="1"/>
  <c r="K23" i="14" a="1"/>
  <c r="K23" i="14" s="1"/>
  <c r="H23" i="14" a="1"/>
  <c r="H23" i="14" s="1"/>
  <c r="C23" i="14" a="1"/>
  <c r="C23" i="14" s="1"/>
  <c r="K34" i="14" a="1"/>
  <c r="K34" i="14" s="1"/>
  <c r="J34" i="14" a="1"/>
  <c r="J34" i="14" s="1"/>
  <c r="N34" i="14" s="1"/>
  <c r="H34" i="14" a="1"/>
  <c r="H34" i="14" s="1"/>
  <c r="C34" i="14" a="1"/>
  <c r="C34" i="14" s="1"/>
  <c r="I34" i="14" a="1"/>
  <c r="I34" i="14" s="1"/>
  <c r="K45" i="14" a="1"/>
  <c r="K45" i="14" s="1"/>
  <c r="J45" i="14" a="1"/>
  <c r="J45" i="14" s="1"/>
  <c r="N45" i="14" s="1"/>
  <c r="H45" i="14" a="1"/>
  <c r="H45" i="14" s="1"/>
  <c r="C45" i="14" a="1"/>
  <c r="C45" i="14" s="1"/>
  <c r="I45" i="14" a="1"/>
  <c r="I45" i="14" s="1"/>
  <c r="H56" i="14" a="1"/>
  <c r="H56" i="14" s="1"/>
  <c r="K56" i="14" a="1"/>
  <c r="K56" i="14" s="1"/>
  <c r="N56" i="14" s="1"/>
  <c r="J56" i="14" a="1"/>
  <c r="J56" i="14" s="1"/>
  <c r="I56" i="14" a="1"/>
  <c r="I56" i="14" s="1"/>
  <c r="C56" i="14" a="1"/>
  <c r="C56" i="14" s="1"/>
  <c r="J67" i="14" a="1"/>
  <c r="J67" i="14" s="1"/>
  <c r="I67" i="14" a="1"/>
  <c r="I67" i="14" s="1"/>
  <c r="H67" i="14" a="1"/>
  <c r="H67" i="14" s="1"/>
  <c r="K67" i="14" a="1"/>
  <c r="K67" i="14" s="1"/>
  <c r="N67" i="14" s="1"/>
  <c r="C67" i="14" a="1"/>
  <c r="C67" i="14" s="1"/>
  <c r="K78" i="14" a="1"/>
  <c r="K78" i="14" s="1"/>
  <c r="J78" i="14" a="1"/>
  <c r="J78" i="14" s="1"/>
  <c r="C78" i="14" a="1"/>
  <c r="C78" i="14" s="1"/>
  <c r="I78" i="14" a="1"/>
  <c r="I78" i="14" s="1"/>
  <c r="H78" i="14" a="1"/>
  <c r="H78" i="14" s="1"/>
  <c r="I89" i="14" a="1"/>
  <c r="I89" i="14" s="1"/>
  <c r="H89" i="14" a="1"/>
  <c r="H89" i="14" s="1"/>
  <c r="K89" i="14" a="1"/>
  <c r="K89" i="14" s="1"/>
  <c r="C89" i="14" a="1"/>
  <c r="C89" i="14" s="1"/>
  <c r="J89" i="14" a="1"/>
  <c r="J89" i="14" s="1"/>
  <c r="N89" i="14" s="1"/>
  <c r="K100" i="14" a="1"/>
  <c r="K100" i="14" s="1"/>
  <c r="J100" i="14" a="1"/>
  <c r="J100" i="14" s="1"/>
  <c r="N100" i="14" s="1"/>
  <c r="H100" i="14" a="1"/>
  <c r="H100" i="14" s="1"/>
  <c r="I100" i="14" a="1"/>
  <c r="I100" i="14" s="1"/>
  <c r="C100" i="14" a="1"/>
  <c r="C100" i="14" s="1"/>
  <c r="I111" i="14" a="1"/>
  <c r="I111" i="14" s="1"/>
  <c r="K111" i="14" a="1"/>
  <c r="K111" i="14" s="1"/>
  <c r="J111" i="14" a="1"/>
  <c r="J111" i="14" s="1"/>
  <c r="N111" i="14" s="1"/>
  <c r="C111" i="14" a="1"/>
  <c r="C111" i="14" s="1"/>
  <c r="H111" i="14" a="1"/>
  <c r="H111" i="14" s="1"/>
  <c r="J122" i="14" a="1"/>
  <c r="J122" i="14" s="1"/>
  <c r="I122" i="14" a="1"/>
  <c r="I122" i="14" s="1"/>
  <c r="K122" i="14" a="1"/>
  <c r="K122" i="14" s="1"/>
  <c r="C122" i="14" a="1"/>
  <c r="C122" i="14" s="1"/>
  <c r="H122" i="14" a="1"/>
  <c r="H122" i="14" s="1"/>
  <c r="J133" i="14" a="1"/>
  <c r="J133" i="14" s="1"/>
  <c r="H133" i="14" a="1"/>
  <c r="H133" i="14" s="1"/>
  <c r="K133" i="14" a="1"/>
  <c r="K133" i="14" s="1"/>
  <c r="I133" i="14" a="1"/>
  <c r="I133" i="14" s="1"/>
  <c r="I144" i="14" a="1"/>
  <c r="I144" i="14" s="1"/>
  <c r="K144" i="14" a="1"/>
  <c r="K144" i="14" s="1"/>
  <c r="J144" i="14" a="1"/>
  <c r="J144" i="14" s="1"/>
  <c r="C144" i="14" a="1"/>
  <c r="C144" i="14" s="1"/>
  <c r="I155" i="14" a="1"/>
  <c r="I155" i="14" s="1"/>
  <c r="H155" i="14" a="1"/>
  <c r="H155" i="14" s="1"/>
  <c r="J155" i="14" a="1"/>
  <c r="J155" i="14" s="1"/>
  <c r="C155" i="14" a="1"/>
  <c r="C155" i="14" s="1"/>
  <c r="K155" i="14" a="1"/>
  <c r="K155" i="14" s="1"/>
  <c r="H11" i="13"/>
  <c r="N11" i="13" s="1"/>
  <c r="O11" i="13"/>
  <c r="H75" i="13"/>
  <c r="N75" i="13" s="1"/>
  <c r="O75" i="13"/>
  <c r="H104" i="13"/>
  <c r="N104" i="13" s="1"/>
  <c r="O104" i="13"/>
  <c r="H116" i="13"/>
  <c r="N116" i="13" s="1"/>
  <c r="O116" i="13"/>
  <c r="H128" i="13"/>
  <c r="N128" i="13" s="1"/>
  <c r="O128" i="13"/>
  <c r="H122" i="13"/>
  <c r="N122" i="13" s="1"/>
  <c r="J11" i="13"/>
  <c r="H94" i="13"/>
  <c r="N94" i="13" s="1"/>
  <c r="O94" i="13"/>
  <c r="H50" i="13"/>
  <c r="N50" i="13" s="1"/>
  <c r="O50" i="13"/>
  <c r="H28" i="13"/>
  <c r="N28" i="13" s="1"/>
  <c r="O28" i="13"/>
  <c r="H78" i="13"/>
  <c r="N78" i="13" s="1"/>
  <c r="O78" i="13"/>
  <c r="H155" i="13"/>
  <c r="N155" i="13" s="1"/>
  <c r="O155" i="13"/>
  <c r="J90" i="13"/>
  <c r="H3" i="14" a="1"/>
  <c r="H3" i="14" s="1"/>
  <c r="K3" i="14" a="1"/>
  <c r="K3" i="14" s="1"/>
  <c r="J3" i="14" a="1"/>
  <c r="J3" i="14" s="1"/>
  <c r="C3" i="14" a="1"/>
  <c r="C3" i="14" s="1"/>
  <c r="K15" i="14" a="1"/>
  <c r="K15" i="14" s="1"/>
  <c r="H15" i="14" a="1"/>
  <c r="H15" i="14" s="1"/>
  <c r="J15" i="14" a="1"/>
  <c r="J15" i="14" s="1"/>
  <c r="I15" i="14" a="1"/>
  <c r="I15" i="14" s="1"/>
  <c r="C15" i="14" a="1"/>
  <c r="C15" i="14" s="1"/>
  <c r="H26" i="14" a="1"/>
  <c r="H26" i="14" s="1"/>
  <c r="C26" i="14" a="1"/>
  <c r="C26" i="14" s="1"/>
  <c r="K26" i="14" a="1"/>
  <c r="K26" i="14" s="1"/>
  <c r="J26" i="14" a="1"/>
  <c r="J26" i="14" s="1"/>
  <c r="N26" i="14" s="1"/>
  <c r="I26" i="14" a="1"/>
  <c r="I26" i="14" s="1"/>
  <c r="K37" i="14" a="1"/>
  <c r="K37" i="14" s="1"/>
  <c r="J37" i="14" a="1"/>
  <c r="J37" i="14" s="1"/>
  <c r="I37" i="14" a="1"/>
  <c r="I37" i="14" s="1"/>
  <c r="C37" i="14" a="1"/>
  <c r="C37" i="14" s="1"/>
  <c r="K48" i="14" a="1"/>
  <c r="K48" i="14" s="1"/>
  <c r="N48" i="14" s="1"/>
  <c r="H48" i="14" a="1"/>
  <c r="H48" i="14" s="1"/>
  <c r="J48" i="14" a="1"/>
  <c r="J48" i="14" s="1"/>
  <c r="I48" i="14" a="1"/>
  <c r="I48" i="14" s="1"/>
  <c r="C48" i="14" a="1"/>
  <c r="C48" i="14" s="1"/>
  <c r="K59" i="14" a="1"/>
  <c r="K59" i="14" s="1"/>
  <c r="N59" i="14" s="1"/>
  <c r="J59" i="14" a="1"/>
  <c r="J59" i="14" s="1"/>
  <c r="H59" i="14" a="1"/>
  <c r="H59" i="14" s="1"/>
  <c r="I59" i="14" a="1"/>
  <c r="I59" i="14" s="1"/>
  <c r="C59" i="14" a="1"/>
  <c r="C59" i="14" s="1"/>
  <c r="K70" i="14" a="1"/>
  <c r="K70" i="14" s="1"/>
  <c r="N70" i="14" s="1"/>
  <c r="I70" i="14" a="1"/>
  <c r="I70" i="14" s="1"/>
  <c r="J70" i="14" a="1"/>
  <c r="J70" i="14" s="1"/>
  <c r="H70" i="14" a="1"/>
  <c r="H70" i="14" s="1"/>
  <c r="C70" i="14" a="1"/>
  <c r="C70" i="14" s="1"/>
  <c r="H81" i="14" a="1"/>
  <c r="H81" i="14" s="1"/>
  <c r="I81" i="14" a="1"/>
  <c r="I81" i="14" s="1"/>
  <c r="K81" i="14" a="1"/>
  <c r="K81" i="14" s="1"/>
  <c r="N81" i="14" s="1"/>
  <c r="J81" i="14" a="1"/>
  <c r="J81" i="14" s="1"/>
  <c r="I92" i="14" a="1"/>
  <c r="I92" i="14" s="1"/>
  <c r="H92" i="14" a="1"/>
  <c r="H92" i="14" s="1"/>
  <c r="K92" i="14" a="1"/>
  <c r="K92" i="14" s="1"/>
  <c r="J92" i="14" a="1"/>
  <c r="J92" i="14" s="1"/>
  <c r="N92" i="14" s="1"/>
  <c r="O92" i="14" s="1"/>
  <c r="P92" i="14" s="1"/>
  <c r="C92" i="14" a="1"/>
  <c r="C92" i="14" s="1"/>
  <c r="J103" i="14" a="1"/>
  <c r="J103" i="14" s="1"/>
  <c r="K103" i="14" a="1"/>
  <c r="K103" i="14" s="1"/>
  <c r="I103" i="14" a="1"/>
  <c r="I103" i="14" s="1"/>
  <c r="H103" i="14" a="1"/>
  <c r="H103" i="14" s="1"/>
  <c r="C103" i="14" a="1"/>
  <c r="C103" i="14" s="1"/>
  <c r="K114" i="14" a="1"/>
  <c r="K114" i="14" s="1"/>
  <c r="C114" i="14" a="1"/>
  <c r="C114" i="14" s="1"/>
  <c r="H114" i="14" a="1"/>
  <c r="H114" i="14" s="1"/>
  <c r="J114" i="14" a="1"/>
  <c r="J114" i="14" s="1"/>
  <c r="N114" i="14" s="1"/>
  <c r="K125" i="14" a="1"/>
  <c r="K125" i="14" s="1"/>
  <c r="I125" i="14" a="1"/>
  <c r="I125" i="14" s="1"/>
  <c r="H125" i="14" a="1"/>
  <c r="H125" i="14" s="1"/>
  <c r="J125" i="14" a="1"/>
  <c r="J125" i="14" s="1"/>
  <c r="N125" i="14" s="1"/>
  <c r="C125" i="14" a="1"/>
  <c r="C125" i="14" s="1"/>
  <c r="K136" i="14" a="1"/>
  <c r="K136" i="14" s="1"/>
  <c r="J136" i="14" a="1"/>
  <c r="J136" i="14" s="1"/>
  <c r="I136" i="14" a="1"/>
  <c r="I136" i="14" s="1"/>
  <c r="C136" i="14" a="1"/>
  <c r="C136" i="14" s="1"/>
  <c r="H136" i="14" a="1"/>
  <c r="H136" i="14" s="1"/>
  <c r="K147" i="14" a="1"/>
  <c r="K147" i="14" s="1"/>
  <c r="J147" i="14" a="1"/>
  <c r="J147" i="14" s="1"/>
  <c r="N147" i="14" s="1"/>
  <c r="C147" i="14" a="1"/>
  <c r="C147" i="14" s="1"/>
  <c r="I147" i="14" a="1"/>
  <c r="I147" i="14" s="1"/>
  <c r="H147" i="14" a="1"/>
  <c r="H147" i="14" s="1"/>
  <c r="H35" i="13"/>
  <c r="O35" i="13"/>
  <c r="G44" i="13"/>
  <c r="G77" i="13"/>
  <c r="H89" i="13"/>
  <c r="N89" i="13" s="1"/>
  <c r="O89" i="13"/>
  <c r="H106" i="13"/>
  <c r="N106" i="13" s="1"/>
  <c r="O106" i="13"/>
  <c r="H130" i="13"/>
  <c r="N130" i="13" s="1"/>
  <c r="H140" i="13"/>
  <c r="N140" i="13" s="1"/>
  <c r="O140" i="13"/>
  <c r="H46" i="13"/>
  <c r="N46" i="13" s="1"/>
  <c r="O46" i="13"/>
  <c r="C11" i="14" a="1"/>
  <c r="C11" i="14" s="1"/>
  <c r="J9" i="13"/>
  <c r="H39" i="13"/>
  <c r="N39" i="13" s="1"/>
  <c r="O39" i="13"/>
  <c r="J147" i="13"/>
  <c r="K147" i="13"/>
  <c r="K5" i="14" a="1"/>
  <c r="K5" i="14" s="1"/>
  <c r="H5" i="14" a="1"/>
  <c r="H5" i="14" s="1"/>
  <c r="J5" i="14" a="1"/>
  <c r="J5" i="14" s="1"/>
  <c r="I5" i="14" a="1"/>
  <c r="I5" i="14" s="1"/>
  <c r="C17" i="14" a="1"/>
  <c r="C17" i="14" s="1"/>
  <c r="K17" i="14" a="1"/>
  <c r="K17" i="14" s="1"/>
  <c r="J17" i="14" a="1"/>
  <c r="J17" i="14" s="1"/>
  <c r="J28" i="14" a="1"/>
  <c r="J28" i="14" s="1"/>
  <c r="C28" i="14" a="1"/>
  <c r="C28" i="14" s="1"/>
  <c r="K28" i="14" a="1"/>
  <c r="K28" i="14" s="1"/>
  <c r="N28" i="14" s="1"/>
  <c r="I28" i="14" a="1"/>
  <c r="I28" i="14" s="1"/>
  <c r="H28" i="14" a="1"/>
  <c r="H28" i="14" s="1"/>
  <c r="K39" i="14" a="1"/>
  <c r="K39" i="14" s="1"/>
  <c r="J39" i="14" a="1"/>
  <c r="J39" i="14" s="1"/>
  <c r="I39" i="14" a="1"/>
  <c r="I39" i="14" s="1"/>
  <c r="H39" i="14" a="1"/>
  <c r="H39" i="14" s="1"/>
  <c r="C39" i="14" a="1"/>
  <c r="C39" i="14" s="1"/>
  <c r="I50" i="14" a="1"/>
  <c r="I50" i="14" s="1"/>
  <c r="K50" i="14" a="1"/>
  <c r="K50" i="14" s="1"/>
  <c r="J50" i="14" a="1"/>
  <c r="J50" i="14" s="1"/>
  <c r="C50" i="14" a="1"/>
  <c r="C50" i="14" s="1"/>
  <c r="H50" i="14" a="1"/>
  <c r="H50" i="14" s="1"/>
  <c r="K61" i="14" a="1"/>
  <c r="K61" i="14" s="1"/>
  <c r="C61" i="14" a="1"/>
  <c r="C61" i="14" s="1"/>
  <c r="J61" i="14" a="1"/>
  <c r="J61" i="14" s="1"/>
  <c r="I61" i="14" a="1"/>
  <c r="I61" i="14" s="1"/>
  <c r="H61" i="14" a="1"/>
  <c r="H61" i="14" s="1"/>
  <c r="J72" i="14" a="1"/>
  <c r="J72" i="14" s="1"/>
  <c r="K72" i="14" a="1"/>
  <c r="K72" i="14" s="1"/>
  <c r="H72" i="14" a="1"/>
  <c r="H72" i="14" s="1"/>
  <c r="C72" i="14" a="1"/>
  <c r="C72" i="14" s="1"/>
  <c r="I72" i="14" a="1"/>
  <c r="I72" i="14" s="1"/>
  <c r="H83" i="14" a="1"/>
  <c r="H83" i="14" s="1"/>
  <c r="K83" i="14" a="1"/>
  <c r="K83" i="14" s="1"/>
  <c r="J83" i="14" a="1"/>
  <c r="J83" i="14" s="1"/>
  <c r="I83" i="14" a="1"/>
  <c r="I83" i="14" s="1"/>
  <c r="C83" i="14" a="1"/>
  <c r="C83" i="14" s="1"/>
  <c r="K94" i="14" a="1"/>
  <c r="K94" i="14" s="1"/>
  <c r="J94" i="14" a="1"/>
  <c r="J94" i="14" s="1"/>
  <c r="I94" i="14" a="1"/>
  <c r="I94" i="14" s="1"/>
  <c r="H94" i="14" a="1"/>
  <c r="H94" i="14" s="1"/>
  <c r="C94" i="14" a="1"/>
  <c r="C94" i="14" s="1"/>
  <c r="K105" i="14" a="1"/>
  <c r="K105" i="14" s="1"/>
  <c r="I105" i="14" a="1"/>
  <c r="I105" i="14" s="1"/>
  <c r="J105" i="14" a="1"/>
  <c r="J105" i="14" s="1"/>
  <c r="H105" i="14" a="1"/>
  <c r="H105" i="14" s="1"/>
  <c r="C105" i="14" a="1"/>
  <c r="C105" i="14" s="1"/>
  <c r="I116" i="14" a="1"/>
  <c r="I116" i="14" s="1"/>
  <c r="H116" i="14" a="1"/>
  <c r="H116" i="14" s="1"/>
  <c r="K116" i="14" a="1"/>
  <c r="K116" i="14" s="1"/>
  <c r="J116" i="14" a="1"/>
  <c r="J116" i="14" s="1"/>
  <c r="J127" i="14" a="1"/>
  <c r="J127" i="14" s="1"/>
  <c r="K127" i="14" a="1"/>
  <c r="K127" i="14" s="1"/>
  <c r="I127" i="14" a="1"/>
  <c r="I127" i="14" s="1"/>
  <c r="H127" i="14" a="1"/>
  <c r="H127" i="14" s="1"/>
  <c r="C127" i="14" a="1"/>
  <c r="C127" i="14" s="1"/>
  <c r="K138" i="14" a="1"/>
  <c r="K138" i="14" s="1"/>
  <c r="H138" i="14" a="1"/>
  <c r="H138" i="14" s="1"/>
  <c r="C138" i="14" a="1"/>
  <c r="C138" i="14" s="1"/>
  <c r="J138" i="14" a="1"/>
  <c r="J138" i="14" s="1"/>
  <c r="I138" i="14" a="1"/>
  <c r="I138" i="14" s="1"/>
  <c r="H31" i="13"/>
  <c r="N31" i="13" s="1"/>
  <c r="O31" i="13"/>
  <c r="H55" i="13"/>
  <c r="N55" i="13" s="1"/>
  <c r="O55" i="13"/>
  <c r="H76" i="13"/>
  <c r="N76" i="13" s="1"/>
  <c r="O76" i="13"/>
  <c r="H88" i="13"/>
  <c r="N88" i="13" s="1"/>
  <c r="O88" i="13"/>
  <c r="H110" i="13"/>
  <c r="N110" i="13" s="1"/>
  <c r="O110" i="13"/>
  <c r="H117" i="13"/>
  <c r="N117" i="13" s="1"/>
  <c r="O117" i="13"/>
  <c r="H143" i="13"/>
  <c r="N143" i="13" s="1"/>
  <c r="O143" i="13"/>
  <c r="H21" i="13"/>
  <c r="N21" i="13" s="1"/>
  <c r="O21" i="13"/>
  <c r="G43" i="13"/>
  <c r="G63" i="13"/>
  <c r="H95" i="13"/>
  <c r="N95" i="13" s="1"/>
  <c r="O95" i="13"/>
  <c r="H99" i="13"/>
  <c r="N99" i="13" s="1"/>
  <c r="O99" i="13"/>
  <c r="H65" i="13"/>
  <c r="N65" i="13" s="1"/>
  <c r="O65" i="13"/>
  <c r="H12" i="13"/>
  <c r="N12" i="13" s="1"/>
  <c r="O12" i="13"/>
  <c r="H56" i="13"/>
  <c r="N56" i="13" s="1"/>
  <c r="O56" i="13"/>
  <c r="J32" i="13"/>
  <c r="H112" i="13"/>
  <c r="N112" i="13" s="1"/>
  <c r="O112" i="13"/>
  <c r="J119" i="13"/>
  <c r="H91" i="13"/>
  <c r="N91" i="13" s="1"/>
  <c r="O91" i="13"/>
  <c r="G146" i="13"/>
  <c r="C49" i="18" s="1"/>
  <c r="G7" i="16" s="1"/>
  <c r="J70" i="13"/>
  <c r="K6" i="14" a="1"/>
  <c r="K6" i="14" s="1"/>
  <c r="H6" i="14" a="1"/>
  <c r="H6" i="14" s="1"/>
  <c r="J6" i="14" a="1"/>
  <c r="J6" i="14" s="1"/>
  <c r="I6" i="14" a="1"/>
  <c r="I6" i="14" s="1"/>
  <c r="C6" i="14" a="1"/>
  <c r="C6" i="14" s="1"/>
  <c r="K18" i="14" a="1"/>
  <c r="K18" i="14" s="1"/>
  <c r="C18" i="14" a="1"/>
  <c r="C18" i="14" s="1"/>
  <c r="J18" i="14" a="1"/>
  <c r="J18" i="14" s="1"/>
  <c r="I18" i="14" a="1"/>
  <c r="I18" i="14" s="1"/>
  <c r="H18" i="14" a="1"/>
  <c r="H18" i="14" s="1"/>
  <c r="K29" i="14" a="1"/>
  <c r="K29" i="14" s="1"/>
  <c r="H29" i="14" a="1"/>
  <c r="H29" i="14" s="1"/>
  <c r="J29" i="14" a="1"/>
  <c r="J29" i="14" s="1"/>
  <c r="C29" i="14" a="1"/>
  <c r="C29" i="14" s="1"/>
  <c r="I29" i="14" a="1"/>
  <c r="I29" i="14" s="1"/>
  <c r="I40" i="14" a="1"/>
  <c r="I40" i="14" s="1"/>
  <c r="J40" i="14" a="1"/>
  <c r="J40" i="14" s="1"/>
  <c r="K40" i="14" a="1"/>
  <c r="K40" i="14" s="1"/>
  <c r="H40" i="14" a="1"/>
  <c r="H40" i="14" s="1"/>
  <c r="C40" i="14" a="1"/>
  <c r="C40" i="14" s="1"/>
  <c r="J51" i="14" a="1"/>
  <c r="J51" i="14" s="1"/>
  <c r="I51" i="14" a="1"/>
  <c r="I51" i="14" s="1"/>
  <c r="C51" i="14" a="1"/>
  <c r="C51" i="14" s="1"/>
  <c r="H51" i="14" a="1"/>
  <c r="H51" i="14" s="1"/>
  <c r="K51" i="14" a="1"/>
  <c r="K51" i="14" s="1"/>
  <c r="N51" i="14" s="1"/>
  <c r="K62" i="14" a="1"/>
  <c r="K62" i="14" s="1"/>
  <c r="I62" i="14" a="1"/>
  <c r="I62" i="14" s="1"/>
  <c r="C62" i="14" a="1"/>
  <c r="C62" i="14" s="1"/>
  <c r="J62" i="14" a="1"/>
  <c r="J62" i="14" s="1"/>
  <c r="H62" i="14" a="1"/>
  <c r="H62" i="14" s="1"/>
  <c r="I73" i="14" a="1"/>
  <c r="I73" i="14" s="1"/>
  <c r="J73" i="14" a="1"/>
  <c r="J73" i="14" s="1"/>
  <c r="H73" i="14" a="1"/>
  <c r="H73" i="14" s="1"/>
  <c r="K73" i="14" a="1"/>
  <c r="K73" i="14" s="1"/>
  <c r="J84" i="14" a="1"/>
  <c r="J84" i="14" s="1"/>
  <c r="K84" i="14" a="1"/>
  <c r="K84" i="14" s="1"/>
  <c r="I84" i="14" a="1"/>
  <c r="I84" i="14" s="1"/>
  <c r="C84" i="14" a="1"/>
  <c r="C84" i="14" s="1"/>
  <c r="I95" i="14" a="1"/>
  <c r="I95" i="14" s="1"/>
  <c r="C95" i="14" a="1"/>
  <c r="C95" i="14" s="1"/>
  <c r="K95" i="14" a="1"/>
  <c r="K95" i="14" s="1"/>
  <c r="K106" i="14" a="1"/>
  <c r="K106" i="14" s="1"/>
  <c r="H106" i="14" a="1"/>
  <c r="H106" i="14" s="1"/>
  <c r="C106" i="14" a="1"/>
  <c r="C106" i="14" s="1"/>
  <c r="J106" i="14" a="1"/>
  <c r="J106" i="14" s="1"/>
  <c r="I106" i="14" a="1"/>
  <c r="I106" i="14" s="1"/>
  <c r="J117" i="14" a="1"/>
  <c r="J117" i="14" s="1"/>
  <c r="K117" i="14" a="1"/>
  <c r="K117" i="14" s="1"/>
  <c r="I117" i="14" a="1"/>
  <c r="I117" i="14" s="1"/>
  <c r="H117" i="14" a="1"/>
  <c r="H117" i="14" s="1"/>
  <c r="C117" i="14" a="1"/>
  <c r="C117" i="14" s="1"/>
  <c r="I128" i="14" a="1"/>
  <c r="I128" i="14" s="1"/>
  <c r="H128" i="14" a="1"/>
  <c r="H128" i="14" s="1"/>
  <c r="C128" i="14" a="1"/>
  <c r="C128" i="14" s="1"/>
  <c r="K128" i="14" a="1"/>
  <c r="K128" i="14" s="1"/>
  <c r="N128" i="14" s="1"/>
  <c r="O128" i="14" s="1"/>
  <c r="P128" i="14" s="1"/>
  <c r="J139" i="14" a="1"/>
  <c r="J139" i="14" s="1"/>
  <c r="I139" i="14" a="1"/>
  <c r="I139" i="14" s="1"/>
  <c r="H139" i="14" a="1"/>
  <c r="H139" i="14" s="1"/>
  <c r="C139" i="14" a="1"/>
  <c r="C139" i="14" s="1"/>
  <c r="K139" i="14" a="1"/>
  <c r="K139" i="14" s="1"/>
  <c r="N139" i="14" s="1"/>
  <c r="C133" i="14" a="1"/>
  <c r="C133" i="14" s="1"/>
  <c r="H84" i="14" a="1"/>
  <c r="H84" i="14" s="1"/>
  <c r="H9" i="13"/>
  <c r="O9" i="13"/>
  <c r="O59" i="14"/>
  <c r="P59" i="14" s="1"/>
  <c r="H72" i="13"/>
  <c r="N72" i="13" s="1"/>
  <c r="O72" i="13"/>
  <c r="G96" i="13"/>
  <c r="H145" i="13"/>
  <c r="N145" i="13" s="1"/>
  <c r="O145" i="13"/>
  <c r="H102" i="13"/>
  <c r="N102" i="13" s="1"/>
  <c r="O102" i="13"/>
  <c r="H124" i="13"/>
  <c r="N124" i="13" s="1"/>
  <c r="O124" i="13"/>
  <c r="G141" i="13"/>
  <c r="H4" i="13"/>
  <c r="N4" i="13" s="1"/>
  <c r="O4" i="13"/>
  <c r="H26" i="13"/>
  <c r="N26" i="13" s="1"/>
  <c r="O26" i="13"/>
  <c r="J48" i="13"/>
  <c r="J81" i="13"/>
  <c r="G10" i="13"/>
  <c r="J41" i="13"/>
  <c r="G66" i="13"/>
  <c r="H126" i="13"/>
  <c r="N126" i="13" s="1"/>
  <c r="O126" i="13"/>
  <c r="H49" i="13"/>
  <c r="N49" i="13" s="1"/>
  <c r="O49" i="13"/>
  <c r="H71" i="13"/>
  <c r="N71" i="13" s="1"/>
  <c r="O71" i="13"/>
  <c r="I19" i="14" a="1"/>
  <c r="I19" i="14" s="1"/>
  <c r="C19" i="14" a="1"/>
  <c r="C19" i="14" s="1"/>
  <c r="K19" i="14" a="1"/>
  <c r="K19" i="14" s="1"/>
  <c r="N19" i="14" s="1"/>
  <c r="O19" i="14" s="1"/>
  <c r="P19" i="14" s="1"/>
  <c r="J19" i="14" a="1"/>
  <c r="J19" i="14" s="1"/>
  <c r="H19" i="14" a="1"/>
  <c r="H19" i="14" s="1"/>
  <c r="K41" i="14" a="1"/>
  <c r="K41" i="14" s="1"/>
  <c r="N41" i="14" s="1"/>
  <c r="O41" i="14" s="1"/>
  <c r="P41" i="14" s="1"/>
  <c r="J41" i="14" a="1"/>
  <c r="J41" i="14" s="1"/>
  <c r="I41" i="14" a="1"/>
  <c r="I41" i="14" s="1"/>
  <c r="H41" i="14" a="1"/>
  <c r="H41" i="14" s="1"/>
  <c r="C41" i="14" a="1"/>
  <c r="C41" i="14" s="1"/>
  <c r="K63" i="14" a="1"/>
  <c r="K63" i="14" s="1"/>
  <c r="N63" i="14" s="1"/>
  <c r="O63" i="14" s="1"/>
  <c r="P63" i="14" s="1"/>
  <c r="H63" i="14" a="1"/>
  <c r="H63" i="14" s="1"/>
  <c r="J63" i="14" a="1"/>
  <c r="J63" i="14" s="1"/>
  <c r="C63" i="14" a="1"/>
  <c r="C63" i="14" s="1"/>
  <c r="I63" i="14" a="1"/>
  <c r="I63" i="14" s="1"/>
  <c r="K74" i="14" a="1"/>
  <c r="K74" i="14" s="1"/>
  <c r="J74" i="14" a="1"/>
  <c r="J74" i="14" s="1"/>
  <c r="I74" i="14" a="1"/>
  <c r="I74" i="14" s="1"/>
  <c r="H74" i="14" a="1"/>
  <c r="H74" i="14" s="1"/>
  <c r="C74" i="14" a="1"/>
  <c r="C74" i="14" s="1"/>
  <c r="K85" i="14" a="1"/>
  <c r="K85" i="14" s="1"/>
  <c r="N85" i="14" s="1"/>
  <c r="O85" i="14" s="1"/>
  <c r="P85" i="14" s="1"/>
  <c r="J85" i="14" a="1"/>
  <c r="J85" i="14" s="1"/>
  <c r="C85" i="14" a="1"/>
  <c r="C85" i="14" s="1"/>
  <c r="H85" i="14" a="1"/>
  <c r="H85" i="14" s="1"/>
  <c r="I96" i="14" a="1"/>
  <c r="I96" i="14" s="1"/>
  <c r="C96" i="14" a="1"/>
  <c r="C96" i="14" s="1"/>
  <c r="K96" i="14" a="1"/>
  <c r="K96" i="14" s="1"/>
  <c r="J96" i="14" a="1"/>
  <c r="J96" i="14" s="1"/>
  <c r="H96" i="14" a="1"/>
  <c r="H96" i="14" s="1"/>
  <c r="I118" i="14" a="1"/>
  <c r="I118" i="14" s="1"/>
  <c r="K118" i="14" a="1"/>
  <c r="K118" i="14" s="1"/>
  <c r="N118" i="14" s="1"/>
  <c r="O118" i="14" s="1"/>
  <c r="P118" i="14" s="1"/>
  <c r="H118" i="14" a="1"/>
  <c r="H118" i="14" s="1"/>
  <c r="C118" i="14" a="1"/>
  <c r="C118" i="14" s="1"/>
  <c r="I129" i="14" a="1"/>
  <c r="I129" i="14" s="1"/>
  <c r="H129" i="14" a="1"/>
  <c r="H129" i="14" s="1"/>
  <c r="C129" i="14" a="1"/>
  <c r="C129" i="14" s="1"/>
  <c r="K129" i="14" a="1"/>
  <c r="K129" i="14" s="1"/>
  <c r="N129" i="14" s="1"/>
  <c r="O129" i="14" s="1"/>
  <c r="P129" i="14" s="1"/>
  <c r="J129" i="14" a="1"/>
  <c r="J129" i="14" s="1"/>
  <c r="H140" i="14" a="1"/>
  <c r="H140" i="14" s="1"/>
  <c r="K140" i="14" a="1"/>
  <c r="K140" i="14" s="1"/>
  <c r="N140" i="14" s="1"/>
  <c r="O140" i="14" s="1"/>
  <c r="P140" i="14" s="1"/>
  <c r="J140" i="14" a="1"/>
  <c r="J140" i="14" s="1"/>
  <c r="C140" i="14" a="1"/>
  <c r="C140" i="14" s="1"/>
  <c r="I140" i="14" a="1"/>
  <c r="I140" i="14" s="1"/>
  <c r="C73" i="14" a="1"/>
  <c r="C73" i="14" s="1"/>
  <c r="H37" i="14" a="1"/>
  <c r="H37" i="14" s="1"/>
  <c r="K11" i="14" a="1"/>
  <c r="K11" i="14" s="1"/>
  <c r="I85" i="14" a="1"/>
  <c r="I85" i="14" s="1"/>
  <c r="H13" i="13"/>
  <c r="N13" i="13" s="1"/>
  <c r="O13" i="13"/>
  <c r="H154" i="13"/>
  <c r="N154" i="13" s="1"/>
  <c r="O154" i="13"/>
  <c r="G57" i="13"/>
  <c r="O70" i="14"/>
  <c r="P70" i="14" s="1"/>
  <c r="J23" i="13"/>
  <c r="H15" i="13"/>
  <c r="N15" i="13" s="1"/>
  <c r="O15" i="13"/>
  <c r="J59" i="13"/>
  <c r="H147" i="13"/>
  <c r="N147" i="13" s="1"/>
  <c r="O147" i="13"/>
  <c r="K94" i="13"/>
  <c r="J7" i="14" a="1"/>
  <c r="J7" i="14" s="1"/>
  <c r="I7" i="14" a="1"/>
  <c r="I7" i="14" s="1"/>
  <c r="C7" i="14" a="1"/>
  <c r="C7" i="14" s="1"/>
  <c r="H7" i="14" a="1"/>
  <c r="H7" i="14" s="1"/>
  <c r="K30" i="14" a="1"/>
  <c r="K30" i="14" s="1"/>
  <c r="H30" i="14" a="1"/>
  <c r="H30" i="14" s="1"/>
  <c r="J30" i="14" a="1"/>
  <c r="J30" i="14" s="1"/>
  <c r="N30" i="14" s="1"/>
  <c r="O30" i="14" s="1"/>
  <c r="P30" i="14" s="1"/>
  <c r="C30" i="14" a="1"/>
  <c r="C30" i="14" s="1"/>
  <c r="K107" i="14" a="1"/>
  <c r="K107" i="14" s="1"/>
  <c r="I107" i="14" a="1"/>
  <c r="I107" i="14" s="1"/>
  <c r="H107" i="14" a="1"/>
  <c r="H107" i="14" s="1"/>
  <c r="J107" i="14" a="1"/>
  <c r="J107" i="14" s="1"/>
  <c r="J45" i="13"/>
  <c r="G54" i="13"/>
  <c r="G87" i="13"/>
  <c r="J97" i="13"/>
  <c r="G109" i="13"/>
  <c r="H127" i="13"/>
  <c r="N127" i="13" s="1"/>
  <c r="O127" i="13"/>
  <c r="G132" i="13"/>
  <c r="G137" i="13"/>
  <c r="I17" i="14" a="1"/>
  <c r="I17" i="14" s="1"/>
  <c r="H153" i="13"/>
  <c r="N153" i="13" s="1"/>
  <c r="O153" i="13"/>
  <c r="H5" i="13"/>
  <c r="O5" i="13"/>
  <c r="H22" i="13"/>
  <c r="N22" i="13" s="1"/>
  <c r="O22" i="13"/>
  <c r="H84" i="13"/>
  <c r="N84" i="13" s="1"/>
  <c r="O84" i="13"/>
  <c r="H129" i="13"/>
  <c r="N129" i="13" s="1"/>
  <c r="O129" i="13"/>
  <c r="H134" i="13"/>
  <c r="N134" i="13" s="1"/>
  <c r="O134" i="13"/>
  <c r="H149" i="13"/>
  <c r="N149" i="13" s="1"/>
  <c r="O149" i="13"/>
  <c r="G53" i="13"/>
  <c r="J65" i="13"/>
  <c r="H100" i="13"/>
  <c r="N100" i="13" s="1"/>
  <c r="H125" i="13"/>
  <c r="N125" i="13" s="1"/>
  <c r="O125" i="13"/>
  <c r="G131" i="13"/>
  <c r="H136" i="13"/>
  <c r="N136" i="13" s="1"/>
  <c r="O136" i="13"/>
  <c r="H150" i="13"/>
  <c r="N150" i="13" s="1"/>
  <c r="O150" i="13"/>
  <c r="H113" i="13"/>
  <c r="N113" i="13" s="1"/>
  <c r="O113" i="13"/>
  <c r="H16" i="13"/>
  <c r="N16" i="13" s="1"/>
  <c r="O16" i="13"/>
  <c r="G33" i="13"/>
  <c r="H73" i="13"/>
  <c r="N73" i="13" s="1"/>
  <c r="O73" i="13"/>
  <c r="J78" i="13"/>
  <c r="K90" i="13"/>
  <c r="H37" i="13"/>
  <c r="N37" i="13" s="1"/>
  <c r="O37" i="13"/>
  <c r="J92" i="13"/>
  <c r="H103" i="13"/>
  <c r="N103" i="13" s="1"/>
  <c r="O103" i="13"/>
  <c r="H97" i="13"/>
  <c r="H115" i="13"/>
  <c r="N115" i="13" s="1"/>
  <c r="G121" i="13"/>
  <c r="J155" i="13"/>
  <c r="H38" i="13"/>
  <c r="N38" i="13" s="1"/>
  <c r="O38" i="13"/>
  <c r="H60" i="13"/>
  <c r="N60" i="13" s="1"/>
  <c r="O60" i="13"/>
  <c r="H82" i="13"/>
  <c r="N82" i="13" s="1"/>
  <c r="O82" i="13"/>
  <c r="K52" i="14" a="1"/>
  <c r="K52" i="14" s="1"/>
  <c r="I52" i="14" a="1"/>
  <c r="I52" i="14" s="1"/>
  <c r="C52" i="14" a="1"/>
  <c r="C52" i="14" s="1"/>
  <c r="H52" i="14" a="1"/>
  <c r="H52" i="14" s="1"/>
  <c r="J52" i="14" a="1"/>
  <c r="J52" i="14" s="1"/>
  <c r="H34" i="13"/>
  <c r="N34" i="13" s="1"/>
  <c r="H62" i="13"/>
  <c r="N62" i="13" s="1"/>
  <c r="O62" i="13"/>
  <c r="J74" i="13"/>
  <c r="G142" i="13"/>
  <c r="O81" i="14"/>
  <c r="P81" i="14" s="1"/>
  <c r="H95" i="14" a="1"/>
  <c r="H95" i="14" s="1"/>
  <c r="H144" i="14" a="1"/>
  <c r="H144" i="14" s="1"/>
  <c r="K12" i="14" a="1"/>
  <c r="K12" i="14" s="1"/>
  <c r="J12" i="14" a="1"/>
  <c r="J12" i="14" s="1"/>
  <c r="J24" i="14" a="1"/>
  <c r="J24" i="14" s="1"/>
  <c r="I24" i="14" a="1"/>
  <c r="I24" i="14" s="1"/>
  <c r="K57" i="14" a="1"/>
  <c r="K57" i="14" s="1"/>
  <c r="J57" i="14" a="1"/>
  <c r="J57" i="14" s="1"/>
  <c r="N57" i="14" s="1"/>
  <c r="O57" i="14" s="1"/>
  <c r="P57" i="14" s="1"/>
  <c r="I57" i="14" a="1"/>
  <c r="I57" i="14" s="1"/>
  <c r="J79" i="14" a="1"/>
  <c r="J79" i="14" s="1"/>
  <c r="I79" i="14" a="1"/>
  <c r="I79" i="14" s="1"/>
  <c r="J90" i="14" a="1"/>
  <c r="J90" i="14" s="1"/>
  <c r="H90" i="14" a="1"/>
  <c r="H90" i="14" s="1"/>
  <c r="I90" i="14" a="1"/>
  <c r="I90" i="14" s="1"/>
  <c r="K112" i="14" a="1"/>
  <c r="K112" i="14" s="1"/>
  <c r="J112" i="14" a="1"/>
  <c r="J112" i="14" s="1"/>
  <c r="N112" i="14" s="1"/>
  <c r="O112" i="14" s="1"/>
  <c r="P112" i="14" s="1"/>
  <c r="I134" i="14" a="1"/>
  <c r="I134" i="14" s="1"/>
  <c r="H134" i="14" a="1"/>
  <c r="H134" i="14" s="1"/>
  <c r="C12" i="14" a="1"/>
  <c r="C12" i="14" s="1"/>
  <c r="C90" i="14" a="1"/>
  <c r="C90" i="14" s="1"/>
  <c r="H145" i="14" a="1"/>
  <c r="H145" i="14" s="1"/>
  <c r="I12" i="14" a="1"/>
  <c r="I12" i="14" s="1"/>
  <c r="K80" i="14" a="1"/>
  <c r="K80" i="14" s="1"/>
  <c r="N80" i="14" s="1"/>
  <c r="O80" i="14" s="1"/>
  <c r="P80" i="14" s="1"/>
  <c r="K90" i="14" a="1"/>
  <c r="K90" i="14" s="1"/>
  <c r="K123" i="14" a="1"/>
  <c r="K123" i="14" s="1"/>
  <c r="N123" i="14" s="1"/>
  <c r="O123" i="14" s="1"/>
  <c r="P123" i="14" s="1"/>
  <c r="I146" i="14" a="1"/>
  <c r="I146" i="14" s="1"/>
  <c r="C53" i="18" s="1"/>
  <c r="F49" i="18" s="1"/>
  <c r="H47" i="14" a="1"/>
  <c r="H47" i="14" s="1"/>
  <c r="I47" i="14" a="1"/>
  <c r="I47" i="14" s="1"/>
  <c r="K69" i="14" a="1"/>
  <c r="K69" i="14" s="1"/>
  <c r="J69" i="14" a="1"/>
  <c r="J69" i="14" s="1"/>
  <c r="N69" i="14" s="1"/>
  <c r="O69" i="14" s="1"/>
  <c r="P69" i="14" s="1"/>
  <c r="I91" i="14" a="1"/>
  <c r="I91" i="14" s="1"/>
  <c r="H91" i="14" a="1"/>
  <c r="H91" i="14" s="1"/>
  <c r="K91" i="14" a="1"/>
  <c r="K91" i="14" s="1"/>
  <c r="K102" i="14" a="1"/>
  <c r="K102" i="14" s="1"/>
  <c r="N102" i="14" s="1"/>
  <c r="I102" i="14" a="1"/>
  <c r="I102" i="14" s="1"/>
  <c r="J113" i="14" a="1"/>
  <c r="J113" i="14" s="1"/>
  <c r="I113" i="14" a="1"/>
  <c r="I113" i="14" s="1"/>
  <c r="K124" i="14" a="1"/>
  <c r="K124" i="14" s="1"/>
  <c r="J124" i="14" a="1"/>
  <c r="J124" i="14" s="1"/>
  <c r="H124" i="14" a="1"/>
  <c r="H124" i="14" s="1"/>
  <c r="C91" i="14" a="1"/>
  <c r="C91" i="14" s="1"/>
  <c r="C134" i="14" a="1"/>
  <c r="C134" i="14" s="1"/>
  <c r="H135" i="14" a="1"/>
  <c r="H135" i="14" s="1"/>
  <c r="H146" i="14" a="1"/>
  <c r="H146" i="14" s="1"/>
  <c r="J47" i="14" a="1"/>
  <c r="J47" i="14" s="1"/>
  <c r="K146" i="14" a="1"/>
  <c r="K146" i="14" s="1"/>
  <c r="I14" i="14" a="1"/>
  <c r="I14" i="14" s="1"/>
  <c r="N22" i="14"/>
  <c r="I35" i="14" a="1"/>
  <c r="I35" i="14" s="1"/>
  <c r="K47" i="14" a="1"/>
  <c r="K47" i="14" s="1"/>
  <c r="J91" i="14" a="1"/>
  <c r="J91" i="14" s="1"/>
  <c r="I101" i="14" a="1"/>
  <c r="I101" i="14" s="1"/>
  <c r="I124" i="14" a="1"/>
  <c r="I124" i="14" s="1"/>
  <c r="K4" i="14" a="1"/>
  <c r="K4" i="14" s="1"/>
  <c r="N4" i="14" s="1"/>
  <c r="J4" i="14" a="1"/>
  <c r="J4" i="14" s="1"/>
  <c r="I4" i="14" a="1"/>
  <c r="I4" i="14" s="1"/>
  <c r="J16" i="14" a="1"/>
  <c r="J16" i="14" s="1"/>
  <c r="I16" i="14" a="1"/>
  <c r="I16" i="14" s="1"/>
  <c r="J27" i="14" a="1"/>
  <c r="J27" i="14" s="1"/>
  <c r="N27" i="14" s="1"/>
  <c r="O27" i="14" s="1"/>
  <c r="P27" i="14" s="1"/>
  <c r="I27" i="14" a="1"/>
  <c r="I27" i="14" s="1"/>
  <c r="H38" i="14" a="1"/>
  <c r="H38" i="14" s="1"/>
  <c r="K38" i="14" a="1"/>
  <c r="K38" i="14" s="1"/>
  <c r="N38" i="14" s="1"/>
  <c r="O38" i="14" s="1"/>
  <c r="P38" i="14" s="1"/>
  <c r="J60" i="14" a="1"/>
  <c r="J60" i="14" s="1"/>
  <c r="K60" i="14" a="1"/>
  <c r="K60" i="14" s="1"/>
  <c r="N60" i="14" s="1"/>
  <c r="O60" i="14" s="1"/>
  <c r="P60" i="14" s="1"/>
  <c r="I60" i="14" a="1"/>
  <c r="I60" i="14" s="1"/>
  <c r="K82" i="14" a="1"/>
  <c r="K82" i="14" s="1"/>
  <c r="H82" i="14" a="1"/>
  <c r="H82" i="14" s="1"/>
  <c r="J82" i="14" a="1"/>
  <c r="J82" i="14" s="1"/>
  <c r="I82" i="14" a="1"/>
  <c r="I82" i="14" s="1"/>
  <c r="I93" i="14" a="1"/>
  <c r="I93" i="14" s="1"/>
  <c r="J93" i="14" a="1"/>
  <c r="J93" i="14" s="1"/>
  <c r="K115" i="14" a="1"/>
  <c r="K115" i="14" s="1"/>
  <c r="H115" i="14" a="1"/>
  <c r="H115" i="14" s="1"/>
  <c r="N137" i="14"/>
  <c r="O137" i="14" s="1"/>
  <c r="P137" i="14" s="1"/>
  <c r="C32" i="14" a="1"/>
  <c r="C32" i="14" s="1"/>
  <c r="C58" i="14" a="1"/>
  <c r="C58" i="14" s="1"/>
  <c r="C93" i="14" a="1"/>
  <c r="C93" i="14" s="1"/>
  <c r="C101" i="14" a="1"/>
  <c r="C101" i="14" s="1"/>
  <c r="C110" i="14" a="1"/>
  <c r="C110" i="14" s="1"/>
  <c r="C153" i="14" a="1"/>
  <c r="C153" i="14" s="1"/>
  <c r="H9" i="14" a="1"/>
  <c r="H9" i="14" s="1"/>
  <c r="H65" i="14" a="1"/>
  <c r="H65" i="14" s="1"/>
  <c r="H87" i="14" a="1"/>
  <c r="H87" i="14" s="1"/>
  <c r="H101" i="14" a="1"/>
  <c r="H101" i="14" s="1"/>
  <c r="H112" i="14" a="1"/>
  <c r="H112" i="14" s="1"/>
  <c r="H123" i="14" a="1"/>
  <c r="H123" i="14" s="1"/>
  <c r="J14" i="14" a="1"/>
  <c r="J14" i="14" s="1"/>
  <c r="K43" i="14" a="1"/>
  <c r="K43" i="14" s="1"/>
  <c r="N43" i="14" s="1"/>
  <c r="O43" i="14" s="1"/>
  <c r="P43" i="14" s="1"/>
  <c r="K71" i="14" a="1"/>
  <c r="K71" i="14" s="1"/>
  <c r="N71" i="14" s="1"/>
  <c r="O71" i="14" s="1"/>
  <c r="P71" i="14" s="1"/>
  <c r="I87" i="14" a="1"/>
  <c r="I87" i="14" s="1"/>
  <c r="J101" i="14" a="1"/>
  <c r="J101" i="14" s="1"/>
  <c r="N101" i="14" s="1"/>
  <c r="O101" i="14" s="1"/>
  <c r="P101" i="14" s="1"/>
  <c r="J115" i="14" a="1"/>
  <c r="J115" i="14" s="1"/>
  <c r="I120" i="14" a="1"/>
  <c r="I120" i="14" s="1"/>
  <c r="J152" i="14" a="1"/>
  <c r="J152" i="14" s="1"/>
  <c r="N152" i="14" s="1"/>
  <c r="O152" i="14" s="1"/>
  <c r="P152" i="14" s="1"/>
  <c r="I149" i="14" a="1"/>
  <c r="I149" i="14" s="1"/>
  <c r="K149" i="14" a="1"/>
  <c r="K149" i="14" s="1"/>
  <c r="H102" i="14" a="1"/>
  <c r="H102" i="14" s="1"/>
  <c r="H113" i="14" a="1"/>
  <c r="H113" i="14" s="1"/>
  <c r="K14" i="14" a="1"/>
  <c r="K14" i="14" s="1"/>
  <c r="K35" i="14" a="1"/>
  <c r="K35" i="14" s="1"/>
  <c r="N35" i="14" s="1"/>
  <c r="O35" i="14" s="1"/>
  <c r="P35" i="14" s="1"/>
  <c r="I58" i="14" a="1"/>
  <c r="I58" i="14" s="1"/>
  <c r="J134" i="14" a="1"/>
  <c r="J134" i="14" s="1"/>
  <c r="N142" i="14"/>
  <c r="O142" i="14" s="1"/>
  <c r="P142" i="14" s="1"/>
  <c r="K150" i="14" a="1"/>
  <c r="K150" i="14" s="1"/>
  <c r="N150" i="14" s="1"/>
  <c r="H150" i="14" a="1"/>
  <c r="H150" i="14" s="1"/>
  <c r="H12" i="14" a="1"/>
  <c r="H12" i="14" s="1"/>
  <c r="H149" i="14" a="1"/>
  <c r="H149" i="14" s="1"/>
  <c r="J58" i="14" a="1"/>
  <c r="J58" i="14" s="1"/>
  <c r="I68" i="14" a="1"/>
  <c r="I68" i="14" s="1"/>
  <c r="K134" i="14" a="1"/>
  <c r="K134" i="14" s="1"/>
  <c r="N143" i="14"/>
  <c r="K151" i="14" a="1"/>
  <c r="K151" i="14" s="1"/>
  <c r="I151" i="14" a="1"/>
  <c r="I151" i="14" s="1"/>
  <c r="J151" i="14" a="1"/>
  <c r="J151" i="14" s="1"/>
  <c r="N151" i="14" s="1"/>
  <c r="O151" i="14" s="1"/>
  <c r="P151" i="14" s="1"/>
  <c r="H57" i="14" a="1"/>
  <c r="H57" i="14" s="1"/>
  <c r="H68" i="14" a="1"/>
  <c r="H68" i="14" s="1"/>
  <c r="H79" i="14" a="1"/>
  <c r="H79" i="14" s="1"/>
  <c r="H151" i="14" a="1"/>
  <c r="H151" i="14" s="1"/>
  <c r="J36" i="14" a="1"/>
  <c r="J36" i="14" s="1"/>
  <c r="K58" i="14" a="1"/>
  <c r="K58" i="14" s="1"/>
  <c r="K68" i="14" a="1"/>
  <c r="K68" i="14" s="1"/>
  <c r="N68" i="14" s="1"/>
  <c r="O68" i="14" s="1"/>
  <c r="P68" i="14" s="1"/>
  <c r="J102" i="14" a="1"/>
  <c r="J102" i="14" s="1"/>
  <c r="H139" i="13"/>
  <c r="N139" i="13" s="1"/>
  <c r="O139" i="13"/>
  <c r="H6" i="13"/>
  <c r="O6" i="13"/>
  <c r="H83" i="13"/>
  <c r="N83" i="13" s="1"/>
  <c r="O83" i="13"/>
  <c r="H105" i="13"/>
  <c r="N105" i="13" s="1"/>
  <c r="O105" i="13"/>
  <c r="J127" i="13"/>
  <c r="K20" i="14" a="1"/>
  <c r="K20" i="14" s="1"/>
  <c r="H20" i="14" a="1"/>
  <c r="H20" i="14" s="1"/>
  <c r="I20" i="14" a="1"/>
  <c r="I20" i="14" s="1"/>
  <c r="K42" i="14" a="1"/>
  <c r="K42" i="14" s="1"/>
  <c r="J42" i="14" a="1"/>
  <c r="J42" i="14" s="1"/>
  <c r="N42" i="14" s="1"/>
  <c r="O42" i="14" s="1"/>
  <c r="P42" i="14" s="1"/>
  <c r="K64" i="14" a="1"/>
  <c r="K64" i="14" s="1"/>
  <c r="N64" i="14" s="1"/>
  <c r="O64" i="14" s="1"/>
  <c r="P64" i="14" s="1"/>
  <c r="H64" i="14" a="1"/>
  <c r="H64" i="14" s="1"/>
  <c r="K75" i="14" a="1"/>
  <c r="K75" i="14" s="1"/>
  <c r="N75" i="14" s="1"/>
  <c r="I75" i="14" a="1"/>
  <c r="I75" i="14" s="1"/>
  <c r="K97" i="14" a="1"/>
  <c r="K97" i="14" s="1"/>
  <c r="J97" i="14" a="1"/>
  <c r="J97" i="14" s="1"/>
  <c r="H97" i="14" a="1"/>
  <c r="H97" i="14" s="1"/>
  <c r="I130" i="14" a="1"/>
  <c r="I130" i="14" s="1"/>
  <c r="K130" i="14" a="1"/>
  <c r="K130" i="14" s="1"/>
  <c r="J130" i="14" a="1"/>
  <c r="J130" i="14" s="1"/>
  <c r="N130" i="14" s="1"/>
  <c r="I141" i="14" a="1"/>
  <c r="I141" i="14" s="1"/>
  <c r="K141" i="14" a="1"/>
  <c r="K141" i="14" s="1"/>
  <c r="H141" i="14" a="1"/>
  <c r="H141" i="14" s="1"/>
  <c r="J141" i="14" a="1"/>
  <c r="J141" i="14" s="1"/>
  <c r="C27" i="14" a="1"/>
  <c r="C27" i="14" s="1"/>
  <c r="C35" i="14" a="1"/>
  <c r="C35" i="14" s="1"/>
  <c r="C44" i="14" a="1"/>
  <c r="C44" i="14" s="1"/>
  <c r="C113" i="14" a="1"/>
  <c r="C113" i="14" s="1"/>
  <c r="C130" i="14" a="1"/>
  <c r="C130" i="14" s="1"/>
  <c r="C149" i="14" a="1"/>
  <c r="C149" i="14" s="1"/>
  <c r="H24" i="14" a="1"/>
  <c r="H24" i="14" s="1"/>
  <c r="H69" i="14" a="1"/>
  <c r="H69" i="14" s="1"/>
  <c r="H80" i="14" a="1"/>
  <c r="H80" i="14" s="1"/>
  <c r="H93" i="14" a="1"/>
  <c r="H93" i="14" s="1"/>
  <c r="H104" i="14" a="1"/>
  <c r="H104" i="14" s="1"/>
  <c r="H152" i="14" a="1"/>
  <c r="H152" i="14" s="1"/>
  <c r="K10" i="14" a="1"/>
  <c r="K10" i="14" s="1"/>
  <c r="N10" i="14" s="1"/>
  <c r="O10" i="14" s="1"/>
  <c r="P10" i="14" s="1"/>
  <c r="K24" i="14" a="1"/>
  <c r="K24" i="14" s="1"/>
  <c r="N24" i="14" s="1"/>
  <c r="O24" i="14" s="1"/>
  <c r="P24" i="14" s="1"/>
  <c r="K32" i="14" a="1"/>
  <c r="K32" i="14" s="1"/>
  <c r="N32" i="14" s="1"/>
  <c r="O32" i="14" s="1"/>
  <c r="P32" i="14" s="1"/>
  <c r="K36" i="14" a="1"/>
  <c r="K36" i="14" s="1"/>
  <c r="K93" i="14" a="1"/>
  <c r="K93" i="14" s="1"/>
  <c r="N93" i="14" s="1"/>
  <c r="O93" i="14" s="1"/>
  <c r="P93" i="14" s="1"/>
  <c r="J98" i="14" a="1"/>
  <c r="J98" i="14" s="1"/>
  <c r="I112" i="14" a="1"/>
  <c r="I112" i="14" s="1"/>
  <c r="J135" i="14" a="1"/>
  <c r="J135" i="14" s="1"/>
  <c r="J149" i="14" a="1"/>
  <c r="J149" i="14" s="1"/>
  <c r="H7" i="13"/>
  <c r="O7" i="13"/>
  <c r="H18" i="13"/>
  <c r="N18" i="13" s="1"/>
  <c r="O18" i="13"/>
  <c r="H40" i="13"/>
  <c r="N40" i="13" s="1"/>
  <c r="O40" i="13"/>
  <c r="J19" i="13"/>
  <c r="J85" i="13"/>
  <c r="J118" i="13"/>
  <c r="K9" i="14" a="1"/>
  <c r="K9" i="14" s="1"/>
  <c r="J9" i="14" a="1"/>
  <c r="J9" i="14" s="1"/>
  <c r="K21" i="14" a="1"/>
  <c r="K21" i="14" s="1"/>
  <c r="J21" i="14" a="1"/>
  <c r="J21" i="14" s="1"/>
  <c r="N21" i="14" s="1"/>
  <c r="O21" i="14" s="1"/>
  <c r="P21" i="14" s="1"/>
  <c r="J54" i="14" a="1"/>
  <c r="J54" i="14" s="1"/>
  <c r="I54" i="14" a="1"/>
  <c r="I54" i="14" s="1"/>
  <c r="H54" i="14" a="1"/>
  <c r="H54" i="14" s="1"/>
  <c r="N65" i="14"/>
  <c r="O65" i="14" s="1"/>
  <c r="P65" i="14" s="1"/>
  <c r="J76" i="14" a="1"/>
  <c r="J76" i="14" s="1"/>
  <c r="N76" i="14" s="1"/>
  <c r="O76" i="14" s="1"/>
  <c r="P76" i="14" s="1"/>
  <c r="I76" i="14" a="1"/>
  <c r="I76" i="14" s="1"/>
  <c r="K109" i="14" a="1"/>
  <c r="K109" i="14" s="1"/>
  <c r="J109" i="14" a="1"/>
  <c r="J109" i="14" s="1"/>
  <c r="N109" i="14" s="1"/>
  <c r="O109" i="14" s="1"/>
  <c r="P109" i="14" s="1"/>
  <c r="K131" i="14" a="1"/>
  <c r="K131" i="14" s="1"/>
  <c r="C131" i="14" a="1"/>
  <c r="C131" i="14" s="1"/>
  <c r="I142" i="14" a="1"/>
  <c r="I142" i="14" s="1"/>
  <c r="H142" i="14" a="1"/>
  <c r="H142" i="14" s="1"/>
  <c r="C9" i="14" a="1"/>
  <c r="C9" i="14" s="1"/>
  <c r="C36" i="14" a="1"/>
  <c r="C36" i="14" s="1"/>
  <c r="C53" i="14" a="1"/>
  <c r="C53" i="14" s="1"/>
  <c r="C71" i="14" a="1"/>
  <c r="C71" i="14" s="1"/>
  <c r="C79" i="14" a="1"/>
  <c r="C79" i="14" s="1"/>
  <c r="H25" i="14" a="1"/>
  <c r="H25" i="14" s="1"/>
  <c r="H35" i="14" a="1"/>
  <c r="H35" i="14" s="1"/>
  <c r="I46" i="14" a="1"/>
  <c r="I46" i="14" s="1"/>
  <c r="K54" i="14" a="1"/>
  <c r="K54" i="14" s="1"/>
  <c r="N54" i="14" s="1"/>
  <c r="O54" i="14" s="1"/>
  <c r="P54" i="14" s="1"/>
  <c r="J64" i="14" a="1"/>
  <c r="J64" i="14" s="1"/>
  <c r="I69" i="14" a="1"/>
  <c r="I69" i="14" s="1"/>
  <c r="K79" i="14" a="1"/>
  <c r="K79" i="14" s="1"/>
  <c r="K98" i="14" a="1"/>
  <c r="K98" i="14" s="1"/>
  <c r="I108" i="14" a="1"/>
  <c r="I108" i="14" s="1"/>
  <c r="K113" i="14" a="1"/>
  <c r="K113" i="14" s="1"/>
  <c r="K126" i="14" a="1"/>
  <c r="K126" i="14" s="1"/>
  <c r="N126" i="14" s="1"/>
  <c r="O126" i="14" s="1"/>
  <c r="P126" i="14" s="1"/>
  <c r="J131" i="14" a="1"/>
  <c r="J131" i="14" s="1"/>
  <c r="K135" i="14" a="1"/>
  <c r="K135" i="14" s="1"/>
  <c r="N135" i="14" s="1"/>
  <c r="O135" i="14" s="1"/>
  <c r="P135" i="14" s="1"/>
  <c r="J130" i="13"/>
  <c r="I55" i="14" a="1"/>
  <c r="I55" i="14" s="1"/>
  <c r="H55" i="14" a="1"/>
  <c r="H55" i="14" s="1"/>
  <c r="K55" i="14" a="1"/>
  <c r="K55" i="14" s="1"/>
  <c r="N55" i="14" s="1"/>
  <c r="O55" i="14" s="1"/>
  <c r="P55" i="14" s="1"/>
  <c r="K66" i="14" a="1"/>
  <c r="K66" i="14" s="1"/>
  <c r="J66" i="14" a="1"/>
  <c r="J66" i="14" s="1"/>
  <c r="N66" i="14" s="1"/>
  <c r="K88" i="14" a="1"/>
  <c r="K88" i="14" s="1"/>
  <c r="I88" i="14" a="1"/>
  <c r="I88" i="14" s="1"/>
  <c r="J88" i="14" a="1"/>
  <c r="J88" i="14" s="1"/>
  <c r="N88" i="14" s="1"/>
  <c r="K121" i="14" a="1"/>
  <c r="K121" i="14" s="1"/>
  <c r="J121" i="14" a="1"/>
  <c r="J121" i="14" s="1"/>
  <c r="N121" i="14" s="1"/>
  <c r="O121" i="14" s="1"/>
  <c r="P121" i="14" s="1"/>
  <c r="J132" i="14" a="1"/>
  <c r="J132" i="14" s="1"/>
  <c r="N132" i="14" s="1"/>
  <c r="H132" i="14" a="1"/>
  <c r="H132" i="14" s="1"/>
  <c r="I132" i="14" a="1"/>
  <c r="I132" i="14" s="1"/>
  <c r="K154" i="14" a="1"/>
  <c r="K154" i="14" s="1"/>
  <c r="I154" i="14" a="1"/>
  <c r="I154" i="14" s="1"/>
  <c r="J154" i="14" a="1"/>
  <c r="J154" i="14" s="1"/>
  <c r="N154" i="14" s="1"/>
  <c r="O154" i="14" s="1"/>
  <c r="P154" i="14" s="1"/>
  <c r="C10" i="14" a="1"/>
  <c r="C10" i="14" s="1"/>
  <c r="C54" i="14" a="1"/>
  <c r="C54" i="14" s="1"/>
  <c r="C80" i="14" a="1"/>
  <c r="C80" i="14" s="1"/>
  <c r="C97" i="14" a="1"/>
  <c r="C97" i="14" s="1"/>
  <c r="C115" i="14" a="1"/>
  <c r="C115" i="14" s="1"/>
  <c r="C123" i="14" a="1"/>
  <c r="C123" i="14" s="1"/>
  <c r="C132" i="14" a="1"/>
  <c r="C132" i="14" s="1"/>
  <c r="C150" i="14" a="1"/>
  <c r="C150" i="14" s="1"/>
  <c r="H16" i="14" a="1"/>
  <c r="H16" i="14" s="1"/>
  <c r="H36" i="14" a="1"/>
  <c r="H36" i="14" s="1"/>
  <c r="H143" i="14" a="1"/>
  <c r="H143" i="14" s="1"/>
  <c r="H154" i="14" a="1"/>
  <c r="H154" i="14" s="1"/>
  <c r="K16" i="14" a="1"/>
  <c r="K16" i="14" s="1"/>
  <c r="J20" i="14" a="1"/>
  <c r="J20" i="14" s="1"/>
  <c r="N20" i="14" s="1"/>
  <c r="I25" i="14" a="1"/>
  <c r="I25" i="14" s="1"/>
  <c r="J33" i="14" a="1"/>
  <c r="J33" i="14" s="1"/>
  <c r="N33" i="14" s="1"/>
  <c r="I38" i="14" a="1"/>
  <c r="I38" i="14" s="1"/>
  <c r="J46" i="14" a="1"/>
  <c r="J46" i="14" s="1"/>
  <c r="N46" i="14" s="1"/>
  <c r="O46" i="14" s="1"/>
  <c r="P46" i="14" s="1"/>
  <c r="I65" i="14" a="1"/>
  <c r="I65" i="14" s="1"/>
  <c r="I99" i="14" a="1"/>
  <c r="I99" i="14" s="1"/>
  <c r="K108" i="14" a="1"/>
  <c r="K108" i="14" s="1"/>
  <c r="N108" i="14" s="1"/>
  <c r="I145" i="14" a="1"/>
  <c r="I145" i="14" s="1"/>
  <c r="I150" i="14" a="1"/>
  <c r="I150" i="14" s="1"/>
  <c r="K13" i="14" a="1"/>
  <c r="K13" i="14" s="1"/>
  <c r="H13" i="14" a="1"/>
  <c r="H13" i="14" s="1"/>
  <c r="J13" i="14" a="1"/>
  <c r="J13" i="14" s="1"/>
  <c r="C13" i="14" a="1"/>
  <c r="C13" i="14" s="1"/>
  <c r="O150" i="14"/>
  <c r="P150" i="14" s="1"/>
  <c r="N9" i="14"/>
  <c r="O9" i="14" s="1"/>
  <c r="P9" i="14" s="1"/>
  <c r="O75" i="14"/>
  <c r="P75" i="14" s="1"/>
  <c r="O34" i="14"/>
  <c r="P34" i="14" s="1"/>
  <c r="O132" i="14"/>
  <c r="P132" i="14" s="1"/>
  <c r="O110" i="14"/>
  <c r="P110" i="14" s="1"/>
  <c r="O139" i="14"/>
  <c r="P139" i="14" s="1"/>
  <c r="N98" i="14"/>
  <c r="O98" i="14" s="1"/>
  <c r="P98" i="14" s="1"/>
  <c r="N18" i="14"/>
  <c r="O18" i="14" s="1"/>
  <c r="P18" i="14" s="1"/>
  <c r="O20" i="14"/>
  <c r="P20" i="14" s="1"/>
  <c r="O25" i="14"/>
  <c r="P25" i="14" s="1"/>
  <c r="O48" i="14"/>
  <c r="P48" i="14" s="1"/>
  <c r="O88" i="14"/>
  <c r="P88" i="14" s="1"/>
  <c r="O111" i="14"/>
  <c r="P111" i="14" s="1"/>
  <c r="O66" i="14"/>
  <c r="P66" i="14" s="1"/>
  <c r="O4" i="14"/>
  <c r="P4" i="14" s="1"/>
  <c r="O119" i="14"/>
  <c r="P119" i="14" s="1"/>
  <c r="N37" i="14"/>
  <c r="O37" i="14" s="1"/>
  <c r="P37" i="14" s="1"/>
  <c r="N62" i="14"/>
  <c r="O62" i="14" s="1"/>
  <c r="P62" i="14" s="1"/>
  <c r="N124" i="14"/>
  <c r="O124" i="14" s="1"/>
  <c r="P124" i="14" s="1"/>
  <c r="O99" i="14"/>
  <c r="P99" i="14" s="1"/>
  <c r="O56" i="14"/>
  <c r="P56" i="14" s="1"/>
  <c r="O108" i="14"/>
  <c r="P108" i="14" s="1"/>
  <c r="N31" i="14"/>
  <c r="N95" i="14"/>
  <c r="O95" i="14" s="1"/>
  <c r="P95" i="14" s="1"/>
  <c r="N113" i="14"/>
  <c r="O113" i="14" s="1"/>
  <c r="P113" i="14" s="1"/>
  <c r="O45" i="14"/>
  <c r="P45" i="14" s="1"/>
  <c r="O114" i="14"/>
  <c r="P114" i="14" s="1"/>
  <c r="N7" i="14"/>
  <c r="O7" i="14" s="1"/>
  <c r="P7" i="14" s="1"/>
  <c r="O26" i="14"/>
  <c r="P26" i="14" s="1"/>
  <c r="O31" i="14"/>
  <c r="P31" i="14" s="1"/>
  <c r="O44" i="14"/>
  <c r="P44" i="14" s="1"/>
  <c r="O89" i="14"/>
  <c r="P89" i="14" s="1"/>
  <c r="O102" i="14"/>
  <c r="P102" i="14" s="1"/>
  <c r="O147" i="14"/>
  <c r="P147" i="14" s="1"/>
  <c r="O22" i="14"/>
  <c r="P22" i="14" s="1"/>
  <c r="O67" i="14"/>
  <c r="P67" i="14" s="1"/>
  <c r="O125" i="14"/>
  <c r="P125" i="14" s="1"/>
  <c r="O130" i="14"/>
  <c r="P130" i="14" s="1"/>
  <c r="O143" i="14"/>
  <c r="P143" i="14" s="1"/>
  <c r="O28" i="14"/>
  <c r="P28" i="14" s="1"/>
  <c r="O100" i="14"/>
  <c r="P100" i="14" s="1"/>
  <c r="O33" i="14"/>
  <c r="P33" i="14" s="1"/>
  <c r="O51" i="14"/>
  <c r="P51" i="14" s="1"/>
  <c r="J156" i="14"/>
  <c r="N3" i="14"/>
  <c r="O3" i="14" s="1"/>
  <c r="H156" i="14"/>
  <c r="C156" i="14"/>
  <c r="K4" i="13"/>
  <c r="J21" i="13"/>
  <c r="J38" i="13"/>
  <c r="J93" i="13"/>
  <c r="I158" i="13"/>
  <c r="J8" i="13"/>
  <c r="J30" i="13"/>
  <c r="J52" i="13"/>
  <c r="J129" i="13"/>
  <c r="J7" i="13"/>
  <c r="K85" i="13"/>
  <c r="K126" i="13"/>
  <c r="J13" i="13"/>
  <c r="J101" i="13"/>
  <c r="J17" i="13"/>
  <c r="J28" i="13"/>
  <c r="J39" i="13"/>
  <c r="J50" i="13"/>
  <c r="J116" i="13"/>
  <c r="J94" i="13"/>
  <c r="K158" i="13"/>
  <c r="J29" i="13"/>
  <c r="J51" i="13"/>
  <c r="J5" i="13"/>
  <c r="J16" i="13"/>
  <c r="J64" i="13"/>
  <c r="J86" i="13"/>
  <c r="J108" i="13"/>
  <c r="J49" i="13"/>
  <c r="J60" i="13"/>
  <c r="J75" i="13"/>
  <c r="J79" i="13"/>
  <c r="J107" i="13"/>
  <c r="J112" i="13"/>
  <c r="J117" i="13"/>
  <c r="J26" i="13"/>
  <c r="J71" i="13"/>
  <c r="J103" i="13"/>
  <c r="J24" i="13"/>
  <c r="G24" i="13"/>
  <c r="J123" i="13"/>
  <c r="G123" i="13"/>
  <c r="J135" i="13"/>
  <c r="G135" i="13"/>
  <c r="J114" i="13"/>
  <c r="G114" i="13"/>
  <c r="J138" i="13"/>
  <c r="G138" i="13"/>
  <c r="J27" i="13"/>
  <c r="G27" i="13"/>
  <c r="G25" i="13"/>
  <c r="G36" i="13"/>
  <c r="J91" i="13"/>
  <c r="J124" i="13"/>
  <c r="J6" i="13"/>
  <c r="G14" i="13"/>
  <c r="G29" i="13"/>
  <c r="J40" i="13"/>
  <c r="G51" i="13"/>
  <c r="G59" i="13"/>
  <c r="G70" i="13"/>
  <c r="G81" i="13"/>
  <c r="J102" i="13"/>
  <c r="J105" i="13"/>
  <c r="J113" i="13"/>
  <c r="G17" i="13"/>
  <c r="J18" i="13"/>
  <c r="G48" i="13"/>
  <c r="G92" i="13"/>
  <c r="J58" i="13"/>
  <c r="G58" i="13"/>
  <c r="G69" i="13"/>
  <c r="J61" i="13"/>
  <c r="G61" i="13"/>
  <c r="G47" i="13"/>
  <c r="J37" i="13"/>
  <c r="G67" i="13"/>
  <c r="J80" i="13"/>
  <c r="G80" i="13"/>
  <c r="J15" i="13"/>
  <c r="J111" i="13"/>
  <c r="G111" i="13"/>
  <c r="G120" i="13"/>
  <c r="G144" i="13"/>
  <c r="G30" i="13"/>
  <c r="G52" i="13"/>
  <c r="G108" i="13"/>
  <c r="E158" i="13"/>
  <c r="G3" i="13"/>
  <c r="C158" i="12"/>
  <c r="E158" i="12"/>
  <c r="D158" i="12" s="1"/>
  <c r="K156" i="14" l="1"/>
  <c r="N36" i="14"/>
  <c r="O36" i="14" s="1"/>
  <c r="P36" i="14" s="1"/>
  <c r="N115" i="14"/>
  <c r="O115" i="14" s="1"/>
  <c r="P115" i="14" s="1"/>
  <c r="N82" i="14"/>
  <c r="O82" i="14" s="1"/>
  <c r="P82" i="14" s="1"/>
  <c r="N146" i="14"/>
  <c r="O146" i="14" s="1"/>
  <c r="P146" i="14" s="1"/>
  <c r="C55" i="18"/>
  <c r="F51" i="18" s="1"/>
  <c r="N47" i="14"/>
  <c r="O47" i="14" s="1"/>
  <c r="P47" i="14" s="1"/>
  <c r="N90" i="14"/>
  <c r="O90" i="14" s="1"/>
  <c r="P90" i="14" s="1"/>
  <c r="N79" i="14"/>
  <c r="O79" i="14" s="1"/>
  <c r="P79" i="14" s="1"/>
  <c r="N52" i="14"/>
  <c r="O52" i="14" s="1"/>
  <c r="P52" i="14" s="1"/>
  <c r="I156" i="14"/>
  <c r="N74" i="14"/>
  <c r="O74" i="14" s="1"/>
  <c r="P74" i="14" s="1"/>
  <c r="N117" i="14"/>
  <c r="O117" i="14" s="1"/>
  <c r="P117" i="14" s="1"/>
  <c r="N106" i="14"/>
  <c r="O106" i="14" s="1"/>
  <c r="P106" i="14" s="1"/>
  <c r="N84" i="14"/>
  <c r="O84" i="14" s="1"/>
  <c r="P84" i="14" s="1"/>
  <c r="N73" i="14"/>
  <c r="O73" i="14" s="1"/>
  <c r="P73" i="14" s="1"/>
  <c r="N6" i="14"/>
  <c r="O6" i="14" s="1"/>
  <c r="P6" i="14" s="1"/>
  <c r="N138" i="14"/>
  <c r="O138" i="14" s="1"/>
  <c r="P138" i="14" s="1"/>
  <c r="N83" i="14"/>
  <c r="O83" i="14" s="1"/>
  <c r="P83" i="14" s="1"/>
  <c r="N17" i="14"/>
  <c r="O17" i="14" s="1"/>
  <c r="P17" i="14" s="1"/>
  <c r="N103" i="14"/>
  <c r="O103" i="14" s="1"/>
  <c r="P103" i="14" s="1"/>
  <c r="N122" i="14"/>
  <c r="O122" i="14" s="1"/>
  <c r="P122" i="14" s="1"/>
  <c r="N23" i="14"/>
  <c r="O23" i="14" s="1"/>
  <c r="P23" i="14" s="1"/>
  <c r="N11" i="14"/>
  <c r="O11" i="14" s="1"/>
  <c r="P11" i="14" s="1"/>
  <c r="N153" i="14"/>
  <c r="O153" i="14" s="1"/>
  <c r="P153" i="14" s="1"/>
  <c r="N148" i="14"/>
  <c r="O148" i="14" s="1"/>
  <c r="P148" i="14" s="1"/>
  <c r="N86" i="14"/>
  <c r="O86" i="14" s="1"/>
  <c r="P86" i="14" s="1"/>
  <c r="C60" i="18"/>
  <c r="E54" i="18"/>
  <c r="E44" i="18"/>
  <c r="C62" i="18"/>
  <c r="F54" i="18" s="1"/>
  <c r="C61" i="18"/>
  <c r="F61" i="18"/>
  <c r="N97" i="14"/>
  <c r="O97" i="14" s="1"/>
  <c r="P97" i="14" s="1"/>
  <c r="H131" i="13"/>
  <c r="N131" i="13" s="1"/>
  <c r="O131" i="13"/>
  <c r="H87" i="13"/>
  <c r="N87" i="13" s="1"/>
  <c r="O87" i="13"/>
  <c r="N136" i="14"/>
  <c r="O136" i="14" s="1"/>
  <c r="P136" i="14" s="1"/>
  <c r="N78" i="14"/>
  <c r="O78" i="14" s="1"/>
  <c r="P78" i="14" s="1"/>
  <c r="H67" i="13"/>
  <c r="N67" i="13" s="1"/>
  <c r="O67" i="13"/>
  <c r="H17" i="13"/>
  <c r="N17" i="13" s="1"/>
  <c r="O17" i="13"/>
  <c r="H135" i="13"/>
  <c r="N135" i="13" s="1"/>
  <c r="O135" i="13"/>
  <c r="O121" i="13"/>
  <c r="H121" i="13"/>
  <c r="N121" i="13" s="1"/>
  <c r="H54" i="13"/>
  <c r="N54" i="13" s="1"/>
  <c r="O54" i="13"/>
  <c r="H96" i="13"/>
  <c r="N96" i="13" s="1"/>
  <c r="O96" i="13"/>
  <c r="H63" i="13"/>
  <c r="N63" i="13" s="1"/>
  <c r="O63" i="13"/>
  <c r="N35" i="13"/>
  <c r="H52" i="13"/>
  <c r="N52" i="13" s="1"/>
  <c r="O52" i="13"/>
  <c r="H47" i="13"/>
  <c r="N47" i="13" s="1"/>
  <c r="O47" i="13"/>
  <c r="H123" i="13"/>
  <c r="N123" i="13" s="1"/>
  <c r="O123" i="13"/>
  <c r="N7" i="13"/>
  <c r="N141" i="14"/>
  <c r="O141" i="14" s="1"/>
  <c r="P141" i="14" s="1"/>
  <c r="N14" i="14"/>
  <c r="O14" i="14" s="1"/>
  <c r="P14" i="14" s="1"/>
  <c r="N91" i="14"/>
  <c r="O91" i="14" s="1"/>
  <c r="P91" i="14" s="1"/>
  <c r="H33" i="13"/>
  <c r="N33" i="13" s="1"/>
  <c r="O33" i="13"/>
  <c r="H57" i="13"/>
  <c r="N57" i="13" s="1"/>
  <c r="O57" i="13"/>
  <c r="H43" i="13"/>
  <c r="N43" i="13" s="1"/>
  <c r="O43" i="13"/>
  <c r="N39" i="14"/>
  <c r="O39" i="14" s="1"/>
  <c r="P39" i="14" s="1"/>
  <c r="N13" i="14"/>
  <c r="O13" i="14" s="1"/>
  <c r="P13" i="14" s="1"/>
  <c r="H30" i="13"/>
  <c r="O30" i="13"/>
  <c r="H61" i="13"/>
  <c r="N61" i="13" s="1"/>
  <c r="O61" i="13"/>
  <c r="H36" i="13"/>
  <c r="O36" i="13"/>
  <c r="N131" i="14"/>
  <c r="O131" i="14" s="1"/>
  <c r="P131" i="14" s="1"/>
  <c r="N149" i="14"/>
  <c r="O149" i="14" s="1"/>
  <c r="P149" i="14" s="1"/>
  <c r="N58" i="14"/>
  <c r="O58" i="14" s="1"/>
  <c r="P58" i="14" s="1"/>
  <c r="N97" i="13"/>
  <c r="N107" i="14"/>
  <c r="O107" i="14" s="1"/>
  <c r="P107" i="14" s="1"/>
  <c r="N29" i="14"/>
  <c r="O29" i="14" s="1"/>
  <c r="P29" i="14" s="1"/>
  <c r="N105" i="14"/>
  <c r="O105" i="14" s="1"/>
  <c r="P105" i="14" s="1"/>
  <c r="N61" i="14"/>
  <c r="O61" i="14" s="1"/>
  <c r="P61" i="14" s="1"/>
  <c r="N5" i="14"/>
  <c r="O5" i="14" s="1"/>
  <c r="P5" i="14" s="1"/>
  <c r="N144" i="14"/>
  <c r="O144" i="14" s="1"/>
  <c r="P144" i="14" s="1"/>
  <c r="J158" i="13"/>
  <c r="B12" i="15"/>
  <c r="H81" i="13"/>
  <c r="N81" i="13" s="1"/>
  <c r="O81" i="13"/>
  <c r="N96" i="14"/>
  <c r="O96" i="14" s="1"/>
  <c r="P96" i="14" s="1"/>
  <c r="H141" i="13"/>
  <c r="N141" i="13" s="1"/>
  <c r="O141" i="13"/>
  <c r="H108" i="13"/>
  <c r="N108" i="13" s="1"/>
  <c r="O108" i="13"/>
  <c r="H25" i="13"/>
  <c r="N25" i="13" s="1"/>
  <c r="O25" i="13"/>
  <c r="H24" i="13"/>
  <c r="N24" i="13" s="1"/>
  <c r="O24" i="13"/>
  <c r="O142" i="13"/>
  <c r="H142" i="13"/>
  <c r="N142" i="13" s="1"/>
  <c r="H53" i="13"/>
  <c r="N53" i="13" s="1"/>
  <c r="O53" i="13"/>
  <c r="H137" i="13"/>
  <c r="N137" i="13" s="1"/>
  <c r="O137" i="13"/>
  <c r="N5" i="13"/>
  <c r="H132" i="13"/>
  <c r="N132" i="13" s="1"/>
  <c r="O132" i="13"/>
  <c r="H66" i="13"/>
  <c r="N66" i="13" s="1"/>
  <c r="O66" i="13"/>
  <c r="N9" i="13"/>
  <c r="H144" i="13"/>
  <c r="N144" i="13" s="1"/>
  <c r="O144" i="13"/>
  <c r="H146" i="13"/>
  <c r="O146" i="13"/>
  <c r="H111" i="13"/>
  <c r="N111" i="13" s="1"/>
  <c r="O111" i="13"/>
  <c r="H58" i="13"/>
  <c r="N58" i="13" s="1"/>
  <c r="O58" i="13"/>
  <c r="H59" i="13"/>
  <c r="N59" i="13" s="1"/>
  <c r="O59" i="13"/>
  <c r="N127" i="14"/>
  <c r="O127" i="14" s="1"/>
  <c r="P127" i="14" s="1"/>
  <c r="N50" i="14"/>
  <c r="O50" i="14" s="1"/>
  <c r="P50" i="14" s="1"/>
  <c r="H120" i="13"/>
  <c r="N120" i="13" s="1"/>
  <c r="O120" i="13"/>
  <c r="H69" i="13"/>
  <c r="N69" i="13" s="1"/>
  <c r="O69" i="13"/>
  <c r="H70" i="13"/>
  <c r="N70" i="13" s="1"/>
  <c r="O70" i="13"/>
  <c r="H27" i="13"/>
  <c r="N27" i="13" s="1"/>
  <c r="O27" i="13"/>
  <c r="N6" i="13"/>
  <c r="H51" i="13"/>
  <c r="N51" i="13" s="1"/>
  <c r="O51" i="13"/>
  <c r="H138" i="13"/>
  <c r="N138" i="13" s="1"/>
  <c r="O138" i="13"/>
  <c r="N16" i="14"/>
  <c r="O16" i="14" s="1"/>
  <c r="H92" i="13"/>
  <c r="N92" i="13" s="1"/>
  <c r="O92" i="13"/>
  <c r="H10" i="13"/>
  <c r="O10" i="13"/>
  <c r="N40" i="14"/>
  <c r="O40" i="14" s="1"/>
  <c r="P40" i="14" s="1"/>
  <c r="N116" i="14"/>
  <c r="O116" i="14" s="1"/>
  <c r="P116" i="14" s="1"/>
  <c r="N72" i="14"/>
  <c r="O72" i="14" s="1"/>
  <c r="P72" i="14" s="1"/>
  <c r="H80" i="13"/>
  <c r="N80" i="13" s="1"/>
  <c r="O80" i="13"/>
  <c r="H48" i="13"/>
  <c r="N48" i="13" s="1"/>
  <c r="O48" i="13"/>
  <c r="H29" i="13"/>
  <c r="O29" i="13"/>
  <c r="H114" i="13"/>
  <c r="N114" i="13" s="1"/>
  <c r="O114" i="13"/>
  <c r="N134" i="14"/>
  <c r="O134" i="14" s="1"/>
  <c r="P134" i="14" s="1"/>
  <c r="H109" i="13"/>
  <c r="O109" i="13"/>
  <c r="H77" i="13"/>
  <c r="N77" i="13" s="1"/>
  <c r="O77" i="13"/>
  <c r="N15" i="14"/>
  <c r="O15" i="14" s="1"/>
  <c r="P15" i="14" s="1"/>
  <c r="N133" i="14"/>
  <c r="O133" i="14" s="1"/>
  <c r="P133" i="14" s="1"/>
  <c r="H151" i="13"/>
  <c r="N151" i="13" s="1"/>
  <c r="O151" i="13"/>
  <c r="H3" i="13"/>
  <c r="O3" i="13"/>
  <c r="H14" i="13"/>
  <c r="B32" i="15" s="1" a="1"/>
  <c r="B32" i="15" s="1"/>
  <c r="O14" i="13"/>
  <c r="N12" i="14"/>
  <c r="O12" i="14" s="1"/>
  <c r="P12" i="14" s="1"/>
  <c r="N94" i="14"/>
  <c r="O94" i="14" s="1"/>
  <c r="P94" i="14" s="1"/>
  <c r="H44" i="13"/>
  <c r="N44" i="13" s="1"/>
  <c r="O44" i="13"/>
  <c r="N155" i="14"/>
  <c r="O155" i="14" s="1"/>
  <c r="P155" i="14" s="1"/>
  <c r="G158" i="13"/>
  <c r="P3" i="14"/>
  <c r="C52" i="18" l="1"/>
  <c r="A11" i="16" s="1"/>
  <c r="F44" i="18"/>
  <c r="C64" i="18"/>
  <c r="F46" i="18" s="1"/>
  <c r="F55" i="18"/>
  <c r="C63" i="18"/>
  <c r="F57" i="18"/>
  <c r="C59" i="18"/>
  <c r="J8" i="16" s="1"/>
  <c r="C57" i="18"/>
  <c r="C56" i="18"/>
  <c r="N109" i="13"/>
  <c r="B43" i="15" a="1"/>
  <c r="B43" i="15" s="1"/>
  <c r="N29" i="13"/>
  <c r="B42" i="15" a="1"/>
  <c r="B42" i="15" s="1"/>
  <c r="N146" i="13"/>
  <c r="C50" i="18"/>
  <c r="G8" i="16" s="1"/>
  <c r="C58" i="18"/>
  <c r="J7" i="16" s="1"/>
  <c r="P16" i="14"/>
  <c r="O156" i="14"/>
  <c r="B31" i="15" a="1"/>
  <c r="B31" i="15" s="1"/>
  <c r="B27" i="15" a="1"/>
  <c r="B27" i="15" s="1"/>
  <c r="B18" i="15"/>
  <c r="B17" i="15"/>
  <c r="B38" i="15" a="1"/>
  <c r="B38" i="15" s="1"/>
  <c r="N3" i="13"/>
  <c r="B21" i="15"/>
  <c r="B19" i="15"/>
  <c r="B22" i="15"/>
  <c r="B20" i="15"/>
  <c r="B11" i="15"/>
  <c r="N14" i="13"/>
  <c r="B41" i="15" a="1"/>
  <c r="B41" i="15" s="1"/>
  <c r="N30" i="13"/>
  <c r="B39" i="15" a="1"/>
  <c r="B39" i="15" s="1"/>
  <c r="B37" i="15" a="1"/>
  <c r="B37" i="15" s="1"/>
  <c r="P156" i="14"/>
  <c r="B44" i="15" a="1"/>
  <c r="B44" i="15" s="1"/>
  <c r="N10" i="13"/>
  <c r="B40" i="15" a="1"/>
  <c r="B40" i="15" s="1"/>
  <c r="N156" i="14"/>
  <c r="N36" i="13"/>
  <c r="B26" i="15" a="1"/>
  <c r="B26" i="15" s="1"/>
  <c r="B36" i="15" a="1"/>
  <c r="B36" i="15" s="1"/>
  <c r="H158" i="13"/>
  <c r="B15" i="15"/>
  <c r="B14" i="15"/>
  <c r="E60" i="18" l="1"/>
  <c r="L7" i="16"/>
  <c r="E61" i="18"/>
  <c r="C68" i="18"/>
  <c r="E68" i="15"/>
  <c r="C68" i="15" s="1" a="1"/>
  <c r="C68" i="15" s="1"/>
  <c r="F45" i="18"/>
  <c r="F56" i="18"/>
  <c r="E70" i="15"/>
  <c r="E49" i="15"/>
  <c r="E48" i="15"/>
  <c r="E69" i="15"/>
  <c r="E52" i="15"/>
  <c r="E57" i="15"/>
  <c r="E50" i="15"/>
  <c r="E63" i="15"/>
  <c r="E55" i="15"/>
  <c r="E53" i="15"/>
  <c r="E66" i="15"/>
  <c r="E61" i="15"/>
  <c r="E64" i="15"/>
  <c r="E56" i="15"/>
  <c r="E67" i="15"/>
  <c r="E51" i="15"/>
  <c r="E62" i="15"/>
  <c r="E54" i="15"/>
  <c r="E65" i="15"/>
  <c r="E62" i="18" l="1"/>
  <c r="F62" i="18"/>
  <c r="C69" i="18"/>
  <c r="A68" i="15" a="1"/>
  <c r="A68" i="15" s="1"/>
  <c r="B68" i="15" a="1"/>
  <c r="B68" i="15" s="1"/>
  <c r="C49" i="15" a="1"/>
  <c r="C49" i="15" s="1"/>
  <c r="A49" i="15" a="1"/>
  <c r="A49" i="15" s="1"/>
  <c r="B49" i="15" a="1"/>
  <c r="B49" i="15" s="1"/>
  <c r="A61" i="15" a="1"/>
  <c r="A61" i="15" s="1"/>
  <c r="C61" i="15" a="1"/>
  <c r="C61" i="15" s="1"/>
  <c r="B61" i="15" a="1"/>
  <c r="B61" i="15" s="1"/>
  <c r="C64" i="15" a="1"/>
  <c r="C64" i="15" s="1"/>
  <c r="A64" i="15" a="1"/>
  <c r="A64" i="15" s="1"/>
  <c r="B64" i="15" a="1"/>
  <c r="B64" i="15" s="1"/>
  <c r="C66" i="15" a="1"/>
  <c r="C66" i="15" s="1"/>
  <c r="B66" i="15" a="1"/>
  <c r="B66" i="15" s="1"/>
  <c r="A66" i="15" a="1"/>
  <c r="A66" i="15" s="1"/>
  <c r="C53" i="15" a="1"/>
  <c r="C53" i="15" s="1"/>
  <c r="B53" i="15" a="1"/>
  <c r="B53" i="15" s="1"/>
  <c r="A53" i="15" a="1"/>
  <c r="A53" i="15" s="1"/>
  <c r="C70" i="15" a="1"/>
  <c r="C70" i="15" s="1"/>
  <c r="A70" i="15" a="1"/>
  <c r="A70" i="15" s="1"/>
  <c r="B70" i="15" a="1"/>
  <c r="B70" i="15" s="1"/>
  <c r="B56" i="15" a="1"/>
  <c r="B56" i="15" s="1"/>
  <c r="A56" i="15" a="1"/>
  <c r="A56" i="15" s="1"/>
  <c r="C56" i="15" a="1"/>
  <c r="C56" i="15" s="1"/>
  <c r="C48" i="15" a="1"/>
  <c r="C48" i="15" s="1"/>
  <c r="A48" i="15" a="1"/>
  <c r="A48" i="15" s="1"/>
  <c r="B48" i="15" a="1"/>
  <c r="B48" i="15" s="1"/>
  <c r="A55" i="15" a="1"/>
  <c r="A55" i="15" s="1"/>
  <c r="C55" i="15" a="1"/>
  <c r="C55" i="15" s="1"/>
  <c r="B55" i="15" a="1"/>
  <c r="B55" i="15" s="1"/>
  <c r="A65" i="15" a="1"/>
  <c r="A65" i="15" s="1"/>
  <c r="C65" i="15" a="1"/>
  <c r="C65" i="15" s="1"/>
  <c r="B65" i="15" a="1"/>
  <c r="B65" i="15" s="1"/>
  <c r="A63" i="15" a="1"/>
  <c r="A63" i="15" s="1"/>
  <c r="B63" i="15" a="1"/>
  <c r="B63" i="15" s="1"/>
  <c r="C63" i="15" a="1"/>
  <c r="C63" i="15" s="1"/>
  <c r="C50" i="15" a="1"/>
  <c r="C50" i="15" s="1"/>
  <c r="B50" i="15" a="1"/>
  <c r="B50" i="15" s="1"/>
  <c r="A50" i="15" a="1"/>
  <c r="A50" i="15" s="1"/>
  <c r="A62" i="15" a="1"/>
  <c r="A62" i="15" s="1"/>
  <c r="C62" i="15" a="1"/>
  <c r="C62" i="15" s="1"/>
  <c r="B62" i="15" a="1"/>
  <c r="B62" i="15" s="1"/>
  <c r="C57" i="15" a="1"/>
  <c r="C57" i="15" s="1"/>
  <c r="B57" i="15" a="1"/>
  <c r="B57" i="15" s="1"/>
  <c r="A57" i="15" a="1"/>
  <c r="A57" i="15" s="1"/>
  <c r="B54" i="15" a="1"/>
  <c r="B54" i="15" s="1"/>
  <c r="A54" i="15" a="1"/>
  <c r="A54" i="15" s="1"/>
  <c r="C54" i="15" a="1"/>
  <c r="C54" i="15" s="1"/>
  <c r="B51" i="15" a="1"/>
  <c r="B51" i="15" s="1"/>
  <c r="A51" i="15" a="1"/>
  <c r="A51" i="15" s="1"/>
  <c r="C51" i="15" a="1"/>
  <c r="C51" i="15" s="1"/>
  <c r="C52" i="15" a="1"/>
  <c r="C52" i="15" s="1"/>
  <c r="B52" i="15" a="1"/>
  <c r="B52" i="15" s="1"/>
  <c r="A52" i="15" a="1"/>
  <c r="A52" i="15" s="1"/>
  <c r="A67" i="15" a="1"/>
  <c r="A67" i="15" s="1"/>
  <c r="C67" i="15" a="1"/>
  <c r="C67" i="15" s="1"/>
  <c r="B67" i="15" a="1"/>
  <c r="B67" i="15" s="1"/>
  <c r="C69" i="15" a="1"/>
  <c r="C69" i="15" s="1"/>
  <c r="B69" i="15" a="1"/>
  <c r="B69" i="15" s="1"/>
  <c r="A69" i="15" a="1"/>
  <c r="A69"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myles bremner</author>
  </authors>
  <commentList>
    <comment ref="D62" authorId="0" shapeId="0" xr:uid="{5FCCAD8E-E8E5-3D44-925B-FE8A8960FFFD}">
      <text>
        <r>
          <rPr>
            <b/>
            <sz val="10"/>
            <color rgb="FF000000"/>
            <rFont val="Tahoma"/>
            <family val="2"/>
          </rPr>
          <t>myles bremner:</t>
        </r>
        <r>
          <rPr>
            <sz val="10"/>
            <color rgb="FF000000"/>
            <rFont val="Tahoma"/>
            <family val="2"/>
          </rPr>
          <t xml:space="preserve">
Isles of Scilly: R-Y2/Y3-Y6/Y7-Y11 breakdown (E:G) is fully suppressed in the source (&lt;10 disclosure rule), so it sums to 0 while the true total (D) is 30. Matches the exception documented on Universal Credit by LA!B274.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myles bremner</author>
  </authors>
  <commentList>
    <comment ref="B3" authorId="0" shapeId="0" xr:uid="{F936C4DF-51FE-9C4F-914A-AF559F300CE2}">
      <text>
        <r>
          <rPr>
            <b/>
            <sz val="10"/>
            <color rgb="FF000000"/>
            <rFont val="Tahoma"/>
            <family val="2"/>
          </rPr>
          <t>myles bremner:</t>
        </r>
        <r>
          <rPr>
            <sz val="10"/>
            <color rgb="FF000000"/>
            <rFont val="Tahoma"/>
            <family val="2"/>
          </rPr>
          <t xml:space="preserve">
Total column changed from a hardcoded, independently-rounded ONS figure to =SUM(C:N) so it always ties to the Reception–Y11 breakdown. Updated [today's date] — may differ by a few units from the originally published total due to rounding of the underlying school-year figures.</t>
        </r>
      </text>
    </comment>
    <comment ref="B274" authorId="0" shapeId="0" xr:uid="{DB784B33-789B-9A48-94A9-2B8D18C58A16}">
      <text>
        <r>
          <rPr>
            <b/>
            <sz val="10"/>
            <color rgb="FF000000"/>
            <rFont val="Tahoma"/>
            <family val="2"/>
          </rPr>
          <t>myles bremner:</t>
        </r>
        <r>
          <rPr>
            <sz val="10"/>
            <color rgb="FF000000"/>
            <rFont val="Tahoma"/>
            <family val="2"/>
          </rPr>
          <t xml:space="preserve">
Hardcoded exception: this LA's Reception-Y11 breakdown (C274:N274) is fully suppressed under the &lt;10 disclosure rule, so SUM(C:N) would return 0. Restored the originally published total of 30. Source: original DWP Universal Credit by LA dataset total for Isles of Scilly.</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<sst xmlns="http://schemas.openxmlformats.org/spreadsheetml/2006/main" count="1966" uniqueCount="523">
  <si>
    <t>Free school meal data explorer - Briefing (summary)</t>
  </si>
  <si>
    <t>Free school meals: what the expansion could mean in your area</t>
  </si>
  <si>
    <t>The government is expanding free school meal eligibility to all children in a household on Universal Credit. We have compared, for every council in England, how many children currently receive free school meals against how many live in a Universal Credit household. The gap between these two figures represents the largest number that free school meal numbers could grow by.</t>
  </si>
  <si>
    <t>The headline numbers (England, ages 5–16)</t>
  </si>
  <si>
    <t>•  About 2.1 million children - roughly 1 in 4 - are currently registered for free school meals.
•  About 3.4 million children - roughly 4 in 10 - live in a household on Universal Credit.
•  Once you set aside younger children who already get a free meal automatically, up to about 841,000 more children could be identified for a free school meal.
Important: these figures assume every entitled child signs up. In reality, not everyone does, so this is a maximum estimate, not a prediction. The government's own estimate is around 620,000 children in the first year, based on roughly 89% take-up.</t>
  </si>
  <si>
    <t>What these numbers do and don't mean</t>
  </si>
  <si>
    <t>•  These figures represent the biggest possible increase in the number of pupils identified for free school meals.
•  They include children who are already entitled under the current eligibility criteria but who have not registered, as well as children who will become newly entitled under the change.
•  They cover pupils from Reception (Year R) to Year 11 only. Early years (before Reception) and sixth-form or further education college students are not included.
•  These figures are a guide to the scale of the task in each area, not an exact forecast.
•  In a few areas (mainly central London) the figure can be below zero. This does not mean any child loses a free meal - it usually reflects pupils who go to school there but live in a neighbouring council area.</t>
  </si>
  <si>
    <t>HOW TO USE</t>
  </si>
  <si>
    <t>Find your area - Explorer</t>
  </si>
  <si>
    <t>Use the Explorer to get a summary of the registration numbers for your council. Select your council from the drop down and the headline figures will update. You will also be provided a short summary that you can copy and paste, alongside graphs that show how your area compares with its region and the England average.</t>
  </si>
  <si>
    <t>Want the full detail?</t>
  </si>
  <si>
    <t>The data underpinning the Explorer is featured in the remaining tabs (Top Line Gap Analysis, Detailed Gap Analysis, FSM by LA and Universal Credit by LA).
A more comprehensive explanation is available in the detailed briefing, including a breakdown of the methododology, an outline of the data sources (DfE School Census and DWP Universal Credit statistics) and the key caveats. We would encourage councils to read it before using the figures for planning.</t>
  </si>
  <si>
    <t>What does each tab contain?</t>
  </si>
  <si>
    <t>1. Detailed briefing: provides a full breakdown of the method, sources used, limitations and implications of the data.
2. Explorer: an interactive lookup showing individual council-level data - FSM registrations, children in UC households, modelled uplift and gap rank, plus a copy-and-paste summary and comparison charts against its region and the England average.
3. Top Line Gap Analysis: authority-level data giving the simple all-years picture - currently registered FSM children, children in UC households, the raw gap between them, and each as a % of the total pupil headcount.
4. Detailed Gap Analysis: the same authority-level data split into key stages (R–Y2, Y3–Y6, Y7–Y11), stripping out children already covered by universal schemes (UIFSM and the London Mayor's scheme) to give the adjusted maximum potential uplift per authority.
5. FSM by LA: source data - DfE School Census (Jan 2026) FSM registrations by national curriculum year group and local authority.
6. Universal Credit by LA: source data - DWP (Nov 2025) counts of children in UC households by school year, region and local authority.
7. Summary Analysis: national, regional and authority-type breakdowns of the registration gap for narrative and peer comparison.
8. Calc Engine: the behind-the-scenes calculation sheet that powers the Explorer's figures and charts for the selected authority.</t>
  </si>
  <si>
    <t>Prepared by Bremner &amp; Co  |  July 2026  |  Figures are rounded. Free school meal data: DfE School Census, January 2026. Universal Credit data: DWP, November 2025.</t>
  </si>
  <si>
    <t>V1 22/07/2026 17:15</t>
  </si>
  <si>
    <t>Free school meal data explorer - Detailed briefing</t>
  </si>
  <si>
    <t>1. WHAT THIS DATABASE IS</t>
  </si>
  <si>
    <t>This database brings together two national datasets: current free school meal (FSM) registrations and the number of children living in Universal Credit (UC) households, and compares them side-by-side for every English local authority with education responsibilities (153 in total: county councils and unitary authorities).
The purpose is to give councils, policymakers and analysts a single, comparable view of:
  •  how many children are currently registered for benefits-related (now "Targeted") FSM in their area;
  •  how many children live in UC households and so will become entitled under the expanded FSM policy;
  •  the gap between the two, i.e. the maximum potential uplift in new FSM registrations.</t>
  </si>
  <si>
    <t>2. HEADLINE NUMBERS</t>
  </si>
  <si>
    <t xml:space="preserve">All figures cover children in Reception to Year 11 in England (ages 5-16). 6th form and Further Education are excluded because the DWP data only covers ages 5-16.
  •  Children currently registered for FSM (all schemes, 2025/26): 2,111,034 &gt; 27.8% of the school-age population (Top Line Gap Analysis tab - E158 and J158)
  •  Children living in UC households (Nov 2025): 3,420,500 &gt; 45.1% of the school-age population (Top Line Gap Analysis tab - F158 and K158)
  •  Raw UC-FSM Gap (UC minus current FSM): 1,309,466 (Top Line Gap Analysis tab - G158)
  •  Adjusted total uplift (after removing year groups already covered by universal schemes):   841,336 (Detailed Gap Analysis tab - P156)
The raw UC-FSM gap (Top Line Gap Analysis - column G) is the difference between FSM registration figures now and the total number of Universal Credit children.
The adjusted total uplift (Detailed Gap Analysis - column P) is the headline number councils are most likely to be looking for to prepare for the increase in FSM registrations. It tells you the maximum number of additional children who could become entitled to a free school meal under the expansion, in addition to those already receiving one through an existing scheme.
For context, the government's published estimate is c.620,000 newly entitled in year one, which assumes c.89% take-up and some other limiting factors. Our figure is a 100% take-up ceiling. </t>
  </si>
  <si>
    <t>3. HOW THE DATABASE IS BUILT — THE TABS</t>
  </si>
  <si>
    <r>
      <rPr>
        <b/>
        <sz val="11"/>
        <color rgb="FF000000"/>
        <rFont val="Calibri"/>
        <family val="2"/>
        <scheme val="minor"/>
      </rPr>
      <t xml:space="preserve">FSM by LA  /  Universal Credit tabs: these tabs are source data
</t>
    </r>
    <r>
      <rPr>
        <sz val="11"/>
        <color rgb="FF000000"/>
        <rFont val="Calibri"/>
        <family val="2"/>
        <scheme val="minor"/>
      </rPr>
      <t xml:space="preserve">DfE and DWP figures were used to populate the Top Line Gap Analysis and Detailed Gap Analysis tabs. These datasets have been kept in the workbook so every total in the Top Line Gap Analysis and Detailed Gap Analysis tabs can be traced back to the source.
</t>
    </r>
    <r>
      <rPr>
        <b/>
        <sz val="11"/>
        <color rgb="FF000000"/>
        <rFont val="Calibri"/>
        <family val="2"/>
        <scheme val="minor"/>
      </rPr>
      <t xml:space="preserve">
Top Line Gap Analysis tab: the simple, all-years view</t>
    </r>
    <r>
      <rPr>
        <sz val="11"/>
        <color rgb="FF000000"/>
        <rFont val="Calibri"/>
        <family val="2"/>
        <scheme val="minor"/>
      </rPr>
      <t xml:space="preserve">
One row per local authority with: authority type (unitary/county), region, urban/rural, total currently registered FSM children (col E), total children in UC households (col F), the raw UC-FSM gap (col G = F-E) and the gap as a % of UC (col H). Columns I-K give the wider school-population context: total pupil headcount and FSM/UC each expressed as % of all pupils. This is the cleanest starting point and the right tab for explaining the headline picture.
</t>
    </r>
    <r>
      <rPr>
        <b/>
        <sz val="11"/>
        <color rgb="FF000000"/>
        <rFont val="Calibri"/>
        <family val="2"/>
        <scheme val="minor"/>
      </rPr>
      <t>Summary Analysis tab: the patterns</t>
    </r>
    <r>
      <rPr>
        <sz val="11"/>
        <color rgb="FF000000"/>
        <rFont val="Calibri"/>
        <family val="2"/>
        <scheme val="minor"/>
      </rPr>
      <t xml:space="preserve">
This tab provides national, regional and authority-type breakdowns of the gap, plus the LAs with the smallest and largest gaps. This data is useful for narrative and for comparing one authority against its peers.
</t>
    </r>
    <r>
      <rPr>
        <b/>
        <sz val="11"/>
        <color rgb="FF000000"/>
        <rFont val="Calibri"/>
        <family val="2"/>
        <scheme val="minor"/>
      </rPr>
      <t xml:space="preserve">Detailed Gap Analysis tab: the adjusted, year-group view 
</t>
    </r>
    <r>
      <rPr>
        <sz val="11"/>
        <color rgb="FF000000"/>
        <rFont val="Calibri"/>
        <family val="2"/>
        <scheme val="minor"/>
      </rPr>
      <t>This tab shows the same data broken into key stages: R-Y2, Y3-Y6, Y7-Y11. This matters because in some year groups, all children already receive a free meal regardless of household income. They should not be double-counted as "newly entitled" if you want to understand the total number of additional children who will become entitled to a FSM.
  •  Reception to Year 2 is covered by Universal Infant Free School Meals (UIFSM) across England;
  •  Year 3 to Year 6 is covered by the London Mayor's primary free meals scheme in London boroughs only.
Column L flags the adjustment applied. Columns M–O strip out the children already covered. Column P is the resulting maximum potential uplift in additional children entitled to FSM.</t>
    </r>
  </si>
  <si>
    <t>4. ADJUSTED TOTAL UPLIFT - THE EQUATION</t>
  </si>
  <si>
    <t>For each local authority, the maximum additional children entitled to a free school meal under expansion is:
        Additional  =  UC  −  (U  +  T)
Where:
  •  UC  =  total children in Universal Credit households in eligible year groups
  •  U   =  children already covered by a universal free meal scheme (UIFSM, and London Mayor's scheme where applicable)
  •  T   =  children already covered by Targeted FSM (the existing benefits-related scheme)
The relevant year groups for U and T differ inside and outside London:
                              REST OF ENGLAND                    LONDON
  U (universal):     Reception to Year 2                Reception to Year 6
  T (targeted):       Year 3 to Year 11                    Year 7 to Year 11
This is why the Detailed Gap Analyasis tab splits each LA into key-stage bands: it lets us subtract only the children who would otherwise be double-counted, whilst still capturing every UC child who is new to the system.</t>
  </si>
  <si>
    <t>5. WHAT THE "ADDITIONAL" FIGURE DOES AND DOES NOT INCLUDE</t>
  </si>
  <si>
    <t>Column P on the Detailed Gap Analysis tab, the per-LA "adjusted total uplift", is best understood as the total maximum additional children who will be entitled to, but are not currently receiving, any free school meal.
It INCLUDES:
  •  Children in UC households above the current £7,400 income threshold who never qualified for Targeted FSM (the "new" expansion cohort).
  •  Children who are already entitled under the existing Targeted FSM rules but are not registered, i.e. the under-registration / auto-enrolment cohort. These children would be picked up by the expansion's registration process and so add to the uplift figure.
It EXCLUDES:
  •  Children in year groups already covered by a universal scheme (UIFSM nationally; the London Mayor's scheme in primary years in London).
  •  Children currently on Targeted FSM in the eligible year groups - they continue to receive a meal, so they are not "additional".
What it CANNOT tell you:
  •  Net churn. Some children currently on FSM will come off (e.g. household no longer on UC); others will come on. Column P is a gross uplift, not a net change.
  •  Transitional Protection is ending. Children currently held on FSM by TP will either move onto Expanded FSM (if their household is now on UC), onto a universal scheme (if in the right year group) or lose entitlement. We do not have TP numbers by LA, so this movement sits inside the figure rather than being broken out.</t>
  </si>
  <si>
    <t>6. DATA SOURCES AND THEIR LIMITATIONS</t>
  </si>
  <si>
    <t>Two large government datasets sit behind this workbook (see the FSM by LA and Universal Credit tabs). They are the only two LA-level figures available that are broadly comparable, but they are NOT exact like-for-like. The differences are important and should be flagged whenever the numbers are presented.
(a) FSM data - DfE School Census, January 2026
      •  Counts children REGISTERED for benefits-related FSM in schools located in each LA.
      •  Only includes children in Reception to Year 11.
      •  Includes children currently on Transitional Protection.
(b) UC data - DWP, November 2025
      •  Counts children aged 5-16 LIVING in UC households, by LA of residence.
      •  Only available for ages 5-16, which is why this analysis stops at Year 11. 6th form and FE are not covered.
Key discrepancies between the two:
  1. TIMING DIFFERENTIAL - FSM data is from January 2026; UC data is from November 2025 - roughly 2 months apart. Both are historical snapshots, but they are not from the same moment.
  2. "LIVES IN" vs "GOES TO SCHOOL IN" DIFFERENTIAL - UC data is by the LA where the child LIVES. FSM data is by the LA where the child's SCHOOL is. In areas with significant cross-border school attendance (notably parts of London, and authorities bordering large urban centres), this introduces a real mismatch that cannot be fully reconciled.
  3. ENTITLED vs REGISTERED DIFFERENTIAL - FSM figures count children registered for, and so receiving, FSM - not all children who would meet the eligibility criteria. Government estimates roughly 11% under-registration nationally. This is the cohort the auto-enrolment process is designed to pick up; in this database, they sit inside the "additional" figure rather than being shown separately.
  4. TRANSITIONAL PROTECTION - There will be children currently in the FSM count whose household is no longer on UC - they are held in the system by Transitional Protection. We do not have TP numbers by LA, so we cannot separately remove or report them.
  5. OTHER LOCAL SCHEMES NOT MODELLED - The Detailed Gap Analysis tab adjusts for UIFSM and the London Mayor's scheme. Other local FSM schemes are not deducted, which may slightly overstate the uplift in those specific authorities.
  6. UNKNOWN-LA RECORDS - 7,350 children appear in the UC data with an unknown LA. They are included in national totals but not allocated to any individual LA - a small caveat on LA-level sums.</t>
  </si>
  <si>
    <t>7. HOW TO READ THE LA-LEVEL VARIATION - Raw UC-FSM Gap Analysis</t>
  </si>
  <si>
    <t>The headline national figure that is the difference between FSM and UC (being 1,309,466) masks very large variation between authorities. The drivers are:
  •  PROPORTION OF CHILDREN IN UC HOUSEHOLDS. High-UC areas (e.g. Brent: c.28,400 children in UC households out of c.42,200 pupils) will see a much larger absolute uplift than low-UC areas.
  •  EXISTING TARGETED FSM REGISTRATION. Areas with high current Targeted FSM coverage will see less of the UC pool being "new" because more of those children are already in the system.
  •  TRANSITIONAL PROTECTION CONCENTRATION. Authorities such as Kensington &amp; Chelsea and Richmond have very low uplift figures, partly because they have relatively few UC households, but plausibly also because a higher share of their current FSM count sits on Transitional Protection.
  •  REGIONAL PATTERN. The South West tends to show a larger uplift relative to the existing FSM base because a higher share of low-income households are on UC and not yet captured by Targeted FSM. The North East shows the opposite; a higher proportion of disadvantaged children are already on Targeted FSM, so the new entitlement adds proportionally less.
The right way to use the LA figures is therefore as a planning estimate of the maximum scale of the registration task, not a precise forecast of net change in any individual authority.</t>
  </si>
  <si>
    <t>8. POLICY CONTEXT — WHAT "EXPANDED FSM" MEANS</t>
  </si>
  <si>
    <t xml:space="preserve">  •  Targeted FSM (the current benefits-related scheme, with the £7,400 income threshold) continues as existing policy. Schools still receive Pupil Premium for Targeted FSM pupils.
  •  Expanded FSM extends entitlement to ALL pupils in Universal Credit households, regardless of household income.
  •  Expanded FSM does NOT, in itself, trigger Pupil Premium or other disadvantage funding.
  •  Transitional Protection is ending. Pupils currently on TP will move to:
        - Expanded FSM (if their household is on UC), OR
        - UIFSM (if in Reception-Year 2 and not on UC), OR
        - The London Mayor's scheme (if in Y3-Y6 in London and not on UC), OR
        - Lose FSM entitlement if not on UC and not covered by a universal scheme.</t>
  </si>
  <si>
    <t>FSM vs Universal Credit - Local Authority Explorer</t>
  </si>
  <si>
    <t>Select an authority from the drop-down to see data for your area, covering FSM registrations, children in UC households, modelled uplift and gap rank, plus a copy-and-paste summary and comparison charts against your region and the England average.</t>
  </si>
  <si>
    <t>Select Local Authority:</t>
  </si>
  <si>
    <t>North Lincolnshire</t>
  </si>
  <si>
    <t>◄ Change only this cell - everything else updates automatically.</t>
  </si>
  <si>
    <t>CHILDREN IN UC HOUSEHOLDS</t>
  </si>
  <si>
    <t>FSM-REGISTERED CHILDREN</t>
  </si>
  <si>
    <t>RAW UC–FSM GAP (CHILDREN)</t>
  </si>
  <si>
    <t>UC–FSM GAP RANK</t>
  </si>
  <si>
    <t>ADJUSTED TOTAL UPLIFT:
The max increase in additional pupils identified as entitled for FSM</t>
  </si>
  <si>
    <t>Excludes universal-scheme pupils.</t>
  </si>
  <si>
    <t>Adjusted total uplift (max increase in identified FSM pupils) - a summary you can copy and paste this for your area</t>
  </si>
  <si>
    <t>What do the graphs means?</t>
  </si>
  <si>
    <r>
      <rPr>
        <sz val="11"/>
        <color rgb="FF000000"/>
        <rFont val="Calibri"/>
        <family val="2"/>
        <scheme val="minor"/>
      </rPr>
      <t xml:space="preserve">1. </t>
    </r>
    <r>
      <rPr>
        <b/>
        <sz val="11"/>
        <color rgb="FF000000"/>
        <rFont val="Calibri"/>
        <family val="2"/>
        <scheme val="minor"/>
      </rPr>
      <t>UC-FSM gap as % of all pupils:</t>
    </r>
    <r>
      <rPr>
        <sz val="11"/>
        <color rgb="FF000000"/>
        <rFont val="Calibri"/>
        <family val="2"/>
        <scheme val="minor"/>
      </rPr>
      <t xml:space="preserve"> Shows the raw gap between children living in Universal Credit households and those currently registered for FSM, shown as a share of all pupils. The analysis </t>
    </r>
    <r>
      <rPr>
        <i/>
        <sz val="11"/>
        <color rgb="FF000000"/>
        <rFont val="Calibri"/>
        <family val="2"/>
        <scheme val="minor"/>
      </rPr>
      <t>includes</t>
    </r>
    <r>
      <rPr>
        <sz val="11"/>
        <color rgb="FF000000"/>
        <rFont val="Calibri"/>
        <family val="2"/>
        <scheme val="minor"/>
      </rPr>
      <t xml:space="preserve"> children already covered by universal schemes. </t>
    </r>
  </si>
  <si>
    <r>
      <rPr>
        <sz val="11"/>
        <color rgb="FF000000"/>
        <rFont val="Calibri"/>
        <family val="2"/>
        <scheme val="minor"/>
      </rPr>
      <t xml:space="preserve">2. </t>
    </r>
    <r>
      <rPr>
        <b/>
        <sz val="11"/>
        <color rgb="FF000000"/>
        <rFont val="Calibri"/>
        <family val="2"/>
        <scheme val="minor"/>
      </rPr>
      <t>UC-FSM gap by year group:</t>
    </r>
    <r>
      <rPr>
        <sz val="11"/>
        <color rgb="FF000000"/>
        <rFont val="Calibri"/>
        <family val="2"/>
        <scheme val="minor"/>
      </rPr>
      <t xml:space="preserve"> Compares the total number of children registered for FSM and children in UC households in each year group. The analysis </t>
    </r>
    <r>
      <rPr>
        <i/>
        <sz val="11"/>
        <color rgb="FF000000"/>
        <rFont val="Calibri"/>
        <family val="2"/>
        <scheme val="minor"/>
      </rPr>
      <t xml:space="preserve">includes </t>
    </r>
    <r>
      <rPr>
        <sz val="11"/>
        <color rgb="FF000000"/>
        <rFont val="Calibri"/>
        <family val="2"/>
        <scheme val="minor"/>
      </rPr>
      <t xml:space="preserve">children already covered by universal schemes. </t>
    </r>
  </si>
  <si>
    <r>
      <rPr>
        <sz val="11"/>
        <color rgb="FF000000"/>
        <rFont val="Calibri"/>
        <family val="2"/>
        <scheme val="minor"/>
      </rPr>
      <t xml:space="preserve">3. </t>
    </r>
    <r>
      <rPr>
        <b/>
        <sz val="11"/>
        <color rgb="FF000000"/>
        <rFont val="Calibri"/>
        <family val="2"/>
        <scheme val="minor"/>
      </rPr>
      <t>Where council sits in its region (UC-FSM gap as % of pupils):</t>
    </r>
    <r>
      <rPr>
        <sz val="11"/>
        <color rgb="FF000000"/>
        <rFont val="Calibri"/>
        <family val="2"/>
        <scheme val="minor"/>
      </rPr>
      <t xml:space="preserve"> Plots this council's raw gap against the lowest, average and highest values across councils in the same region, showing where it falls within the regional range. The analysis </t>
    </r>
    <r>
      <rPr>
        <i/>
        <sz val="11"/>
        <color rgb="FF000000"/>
        <rFont val="Calibri"/>
        <family val="2"/>
        <scheme val="minor"/>
      </rPr>
      <t>includes</t>
    </r>
    <r>
      <rPr>
        <sz val="11"/>
        <color rgb="FF000000"/>
        <rFont val="Calibri"/>
        <family val="2"/>
        <scheme val="minor"/>
      </rPr>
      <t xml:space="preserve"> children already covered by universal schemes. </t>
    </r>
  </si>
  <si>
    <r>
      <rPr>
        <sz val="11"/>
        <color rgb="FF000000"/>
        <rFont val="Calibri"/>
        <family val="2"/>
        <scheme val="minor"/>
      </rPr>
      <t xml:space="preserve">4. </t>
    </r>
    <r>
      <rPr>
        <b/>
        <sz val="11"/>
        <color rgb="FF000000"/>
        <rFont val="Calibri"/>
        <family val="2"/>
        <scheme val="minor"/>
      </rPr>
      <t xml:space="preserve">Potential additional children by year grouping: </t>
    </r>
    <r>
      <rPr>
        <sz val="11"/>
        <color rgb="FF000000"/>
        <rFont val="Calibri"/>
        <family val="2"/>
        <scheme val="minor"/>
      </rPr>
      <t xml:space="preserve">Breaks the maximum number of additional pupils who could be identified for FSM down into year-group bands. The analysis </t>
    </r>
    <r>
      <rPr>
        <i/>
        <sz val="11"/>
        <color rgb="FF000000"/>
        <rFont val="Calibri"/>
        <family val="2"/>
        <scheme val="minor"/>
      </rPr>
      <t xml:space="preserve">excludes </t>
    </r>
    <r>
      <rPr>
        <sz val="11"/>
        <color rgb="FF000000"/>
        <rFont val="Calibri"/>
        <family val="2"/>
        <scheme val="minor"/>
      </rPr>
      <t xml:space="preserve">children already covered by universal schemes, so bands where those schemes apply show little or no increase. </t>
    </r>
  </si>
  <si>
    <t>Top Line Gap Analysis - FSM registrations vs children in Universal Credit households for every local authority (all year groups), with the raw gap. See the detailed briefing tab for method and caveats.</t>
  </si>
  <si>
    <t>Local Authority</t>
  </si>
  <si>
    <t>Authority Type</t>
  </si>
  <si>
    <t>Region</t>
  </si>
  <si>
    <t>Urban/Rural</t>
  </si>
  <si>
    <t>FSM Eligible (2025/26)</t>
  </si>
  <si>
    <t>Children in UC Households (Nov 2025)</t>
  </si>
  <si>
    <t>Raw UC-FSM Gap (UC minus FSM)</t>
  </si>
  <si>
    <t>Raw UC-FSM Gap as % of UC</t>
  </si>
  <si>
    <t>Total Pupil Headcount
(School Census)</t>
  </si>
  <si>
    <t>FSM Eligible as %
of Total Pupils</t>
  </si>
  <si>
    <t>UC Children as %
of Total Pupils</t>
  </si>
  <si>
    <t>Note</t>
  </si>
  <si>
    <t>Gap% rank helper (tie-broken)</t>
  </si>
  <si>
    <t>Gap % of pupils (helper)</t>
  </si>
  <si>
    <t>Barking and Dagenham</t>
  </si>
  <si>
    <t>Unitary</t>
  </si>
  <si>
    <t>London</t>
  </si>
  <si>
    <t>Urban</t>
  </si>
  <si>
    <t>Barnet</t>
  </si>
  <si>
    <t>Barnsley</t>
  </si>
  <si>
    <t>Yorkshire and The Humber</t>
  </si>
  <si>
    <t>Bath and North East Somerset</t>
  </si>
  <si>
    <t>South West</t>
  </si>
  <si>
    <t>Rural/Mixed</t>
  </si>
  <si>
    <t>Bedford</t>
  </si>
  <si>
    <t>East of England</t>
  </si>
  <si>
    <t>Bexley</t>
  </si>
  <si>
    <t>Birmingham</t>
  </si>
  <si>
    <t>West Midlands</t>
  </si>
  <si>
    <t>Blackburn with Darwen</t>
  </si>
  <si>
    <t>North West</t>
  </si>
  <si>
    <t>Blackpool</t>
  </si>
  <si>
    <t>Bolton</t>
  </si>
  <si>
    <t>Bournemouth, Christchurch and Poole</t>
  </si>
  <si>
    <t>Bracknell Forest</t>
  </si>
  <si>
    <t>South East</t>
  </si>
  <si>
    <t>Bradford</t>
  </si>
  <si>
    <t>Brent</t>
  </si>
  <si>
    <t>Brighton and Hove</t>
  </si>
  <si>
    <t>Bristol, City of</t>
  </si>
  <si>
    <t>Bromley</t>
  </si>
  <si>
    <t>Buckinghamshire</t>
  </si>
  <si>
    <t>Bury</t>
  </si>
  <si>
    <t>Calderdale</t>
  </si>
  <si>
    <t>Cambridgeshire</t>
  </si>
  <si>
    <t>County</t>
  </si>
  <si>
    <t>Camden</t>
  </si>
  <si>
    <t>Central Bedfordshire</t>
  </si>
  <si>
    <t>Cheshire East</t>
  </si>
  <si>
    <t>Cheshire West and Chester</t>
  </si>
  <si>
    <t>City of London</t>
  </si>
  <si>
    <t>Cornwall</t>
  </si>
  <si>
    <t>County Durham</t>
  </si>
  <si>
    <t>North East</t>
  </si>
  <si>
    <t>Coventry</t>
  </si>
  <si>
    <t>Croydon</t>
  </si>
  <si>
    <t>Cumberland</t>
  </si>
  <si>
    <t>Darlington</t>
  </si>
  <si>
    <t>Derby</t>
  </si>
  <si>
    <t>East Midlands</t>
  </si>
  <si>
    <t>Derbyshire</t>
  </si>
  <si>
    <t>Devon</t>
  </si>
  <si>
    <t>Doncaster</t>
  </si>
  <si>
    <t>Dorset</t>
  </si>
  <si>
    <t>Dudley</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</si>
  <si>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</si>
  <si>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</si>
  <si>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</si>
  <si>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</si>
  <si>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</si>
  <si>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</si>
  <si>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</si>
  <si>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</si>
  <si>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</si>
  <si>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</si>
  <si>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</si>
  <si>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</si>
  <si>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</si>
  <si>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</si>
  <si>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</si>
  <si>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</si>
  <si>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Herefordshire, County of</t>
  </si>
  <si>
    <t>Hertfordshire</t>
  </si>
  <si>
    <t>Hillingdon</t>
  </si>
  <si>
    <t>Hounslow</t>
  </si>
  <si>
    <t>Isle of Wight</t>
  </si>
  <si>
    <t>Isles of Scilly</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</si>
  <si>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</si>
  <si>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</si>
  <si>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</si>
  <si>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</si>
  <si>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</si>
  <si>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</si>
  <si>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</si>
  <si>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</si>
  <si>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</si>
  <si>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</si>
  <si>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</si>
  <si>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</si>
  <si>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</si>
  <si>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</si>
  <si>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</si>
  <si>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</si>
  <si>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</si>
  <si>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</si>
  <si>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</si>
  <si>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</si>
  <si>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</si>
  <si>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</si>
  <si>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</si>
  <si>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</si>
  <si>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</si>
  <si>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Northamptonshire</t>
  </si>
  <si>
    <t>North Somerset</t>
  </si>
  <si>
    <t>North Tyneside</t>
  </si>
  <si>
    <t>North Yorkshire</t>
  </si>
  <si>
    <t>Northumberland</t>
  </si>
  <si>
    <t>Nottingham</t>
  </si>
  <si>
    <t>Nottinghamshire</t>
  </si>
  <si>
    <t>Oldham</t>
  </si>
  <si>
    <t>Oxfordshire</t>
  </si>
  <si>
    <t>Peterborough</t>
  </si>
  <si>
    <t>Plymouth</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</si>
  <si>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</si>
  <si>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</si>
  <si>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</si>
  <si>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</si>
  <si>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</si>
  <si>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</si>
  <si>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</si>
  <si>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</si>
  <si>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</si>
  <si>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</si>
  <si>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</si>
  <si>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</si>
  <si>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</si>
  <si>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</si>
  <si>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</si>
  <si>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</si>
  <si>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</si>
  <si>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</si>
  <si>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</si>
  <si>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</si>
  <si>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</si>
  <si>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 Helens</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</si>
  <si>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</si>
  <si>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</si>
  <si>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</si>
  <si>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</si>
  <si>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</si>
  <si>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</si>
  <si>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</si>
  <si>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</si>
  <si>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</si>
  <si>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</si>
  <si>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</si>
  <si>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</si>
  <si>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</si>
  <si>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</si>
  <si>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</si>
  <si>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Wakefield</t>
  </si>
  <si>
    <t>Walsall</t>
  </si>
  <si>
    <t>Waltham Forest</t>
  </si>
  <si>
    <t>Wandsworth</t>
  </si>
  <si>
    <t>Warrington</t>
  </si>
  <si>
    <t>Warwickshire</t>
  </si>
  <si>
    <t>West Berkshire</t>
  </si>
  <si>
    <t>West Northamptonshire</t>
  </si>
  <si>
    <t>West Sussex</t>
  </si>
  <si>
    <t>Westminster</t>
  </si>
  <si>
    <t>Westmorland and Furness</t>
  </si>
  <si>
    <t>Wigan</t>
  </si>
  <si>
    <t>Wiltshire</t>
  </si>
  <si>
    <t>Windsor and Maidenhead</t>
  </si>
  <si>
    <t>Wirral</t>
  </si>
  <si>
    <t>Wokingham</t>
  </si>
  <si>
    <t>Wolverhampton</t>
  </si>
  <si>
    <t>Worcestershire</t>
  </si>
  <si>
    <t>York</t>
  </si>
  <si>
    <t>Unknown English Region and Local Authority</t>
  </si>
  <si>
    <t>Unknown</t>
  </si>
  <si>
    <t>No FSM data - address unknown</t>
  </si>
  <si>
    <t>TOTAL</t>
  </si>
  <si>
    <t>Detailed Line Gap Analysis - the same data from the Top Line Gap Analysis tab, split into key stages (R–Y2, Y3–Y6, Y7–Y11) and stripping out children already covered by universal schemes (UIFSM and the London Mayor's scheme) to give the adjusted maximum potential uplift per authority. See the detailed briefing tab for method and caveats.</t>
  </si>
  <si>
    <t>UC Children (All Years)</t>
  </si>
  <si>
    <t>UC Children (R-Y2)</t>
  </si>
  <si>
    <t>UC Children (Y3-Y6)</t>
  </si>
  <si>
    <t>UC Children (Y7-Y11)</t>
  </si>
  <si>
    <t>Current FSM Eligible</t>
  </si>
  <si>
    <t>FSM Eligible (R-Y2)</t>
  </si>
  <si>
    <t>FSM Eligible (Y3-Y6)</t>
  </si>
  <si>
    <t>FSM Eligible (Y7-Y11)</t>
  </si>
  <si>
    <t>Adjustment Type</t>
  </si>
  <si>
    <t>Excluded: currently eligible under UIFSM &amp; London UPFSM</t>
  </si>
  <si>
    <t>Excluded: Targeted FSM</t>
  </si>
  <si>
    <t xml:space="preserve">Excluded: total already receiving an FSM under existing schemes </t>
  </si>
  <si>
    <t>Adjusted total uplift</t>
  </si>
  <si>
    <t>FSM row (helper)</t>
  </si>
  <si>
    <t>UC row (helper)</t>
  </si>
  <si>
    <t>London: Y7-Y11 only</t>
  </si>
  <si>
    <t>National: Y3-Y11 only</t>
  </si>
  <si>
    <t>maximum figure includes BOTH new FSM registration potential PLUS identifying current under-registrations (but only in adjusted areas).</t>
  </si>
  <si>
    <t>FSM by LA - FSM eligibility by national curriculum year group and local authority, 2025/26</t>
  </si>
  <si>
    <t xml:space="preserve">Source: https://explore-education-statistics.service.gov.uk/find-statistics/school-pupils-and-their-characteristics/2025-26 </t>
  </si>
  <si>
    <t>Total (Reception to Year 11)</t>
  </si>
  <si>
    <t>Reception</t>
  </si>
  <si>
    <t>Year 1</t>
  </si>
  <si>
    <t>Year 2</t>
  </si>
  <si>
    <t>Year 3</t>
  </si>
  <si>
    <t>Year 4</t>
  </si>
  <si>
    <t>Year 5</t>
  </si>
  <si>
    <t>Year 6</t>
  </si>
  <si>
    <t>Year 7</t>
  </si>
  <si>
    <t>Year 8</t>
  </si>
  <si>
    <t>Year 9</t>
  </si>
  <si>
    <t>Year 10</t>
  </si>
  <si>
    <t>Year 11</t>
  </si>
  <si>
    <t>Eligible (n)</t>
  </si>
  <si>
    <t>Eligible (%)</t>
  </si>
  <si>
    <t>Headcount</t>
  </si>
  <si>
    <t>Total</t>
  </si>
  <si>
    <t>England (sum of LAs)</t>
  </si>
  <si>
    <t>Universal Credit by LA - Number of children in UC households, by School Year, Region and Local Authority, November 2025</t>
  </si>
  <si>
    <t>Source: https://data.london.gov.uk/dataset/number-of-school-age-children-in-uc-households-by-school-year-2j8gl/</t>
  </si>
  <si>
    <t>School Year</t>
  </si>
  <si>
    <t>Total Children at school age Reception to Y11</t>
  </si>
  <si>
    <t>Age at end of School Year (August 2026)</t>
  </si>
  <si>
    <t>5 to 16</t>
  </si>
  <si>
    <t>England</t>
  </si>
  <si>
    <t>Amber Valley</t>
  </si>
  <si>
    <t>Bolsover</t>
  </si>
  <si>
    <t>Chesterfield</t>
  </si>
  <si>
    <t>Derbyshire Dales</t>
  </si>
  <si>
    <t>Erewash</t>
  </si>
  <si>
    <t>High Peak</t>
  </si>
  <si>
    <t>North East Derbyshire</t>
  </si>
  <si>
    <t>South Derbyshire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</si>
  <si>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</si>
  <si>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</si>
  <si>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</si>
  <si>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</si>
  <si>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</si>
  <si>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</si>
  <si>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</si>
  <si>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</si>
  <si>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</si>
  <si>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</si>
  <si>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</si>
  <si>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</si>
  <si>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</si>
  <si>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</si>
  <si>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Ashfield</t>
  </si>
  <si>
    <t>Bassetlaw</t>
  </si>
  <si>
    <t>Broxtowe</t>
  </si>
  <si>
    <t>Gedling</t>
  </si>
  <si>
    <t>Mansfield</t>
  </si>
  <si>
    <t>Newark and Sherwood</t>
  </si>
  <si>
    <t>Rushcliffe</t>
  </si>
  <si>
    <t>Cambridge</t>
  </si>
  <si>
    <t>East Cambridgeshire</t>
  </si>
  <si>
    <t>Fenland</t>
  </si>
  <si>
    <t>Huntingdonshire</t>
  </si>
  <si>
    <t>South Cambridgeshire</t>
  </si>
  <si>
    <t>Basildon</t>
  </si>
  <si>
    <t>Braintree</t>
  </si>
  <si>
    <t>Brentwood</t>
  </si>
  <si>
    <t>Castle Point</t>
  </si>
  <si>
    <t>Chelmsford</t>
  </si>
  <si>
    <t>Colchester</t>
  </si>
  <si>
    <t>Epping Forest</t>
  </si>
  <si>
    <t>Harlow</t>
  </si>
  <si>
    <t>Maldon</t>
  </si>
  <si>
    <t>Rochford</t>
  </si>
  <si>
    <t>Tendring</t>
  </si>
  <si>
    <t>Uttlesford</t>
  </si>
  <si>
    <t>Broxbourne</t>
  </si>
  <si>
    <t>Dacorum</t>
  </si>
  <si>
    <t>East Hertfordshire</t>
  </si>
  <si>
    <t>Hertsmere</t>
  </si>
  <si>
    <t>North Hertfordshire</t>
  </si>
  <si>
    <t>St Albans</t>
  </si>
  <si>
    <t>Stevenage</t>
  </si>
  <si>
    <t>Three Rivers</t>
  </si>
  <si>
    <t>Watford</t>
  </si>
  <si>
    <t>Welwyn Hatfield</t>
  </si>
  <si>
    <t>Breckland</t>
  </si>
  <si>
    <t>Broadland</t>
  </si>
  <si>
    <t>Great Yarmouth</t>
  </si>
  <si>
    <t>King's Lynn and West Norfolk</t>
  </si>
  <si>
    <t>North Norfolk</t>
  </si>
  <si>
    <t>Norwich</t>
  </si>
  <si>
    <t>South Norfolk</t>
  </si>
  <si>
    <t>Babergh</t>
  </si>
  <si>
    <t>East Suffolk</t>
  </si>
  <si>
    <t>Ipswich</t>
  </si>
  <si>
    <t>Mid Suffolk</t>
  </si>
  <si>
    <t>West Suffolk</t>
  </si>
  <si>
    <t>Burnley</t>
  </si>
  <si>
    <t>Chorley</t>
  </si>
  <si>
    <t>Fylde</t>
  </si>
  <si>
    <t>Hyndburn</t>
  </si>
  <si>
    <t>Lancaster</t>
  </si>
  <si>
    <t>Pendle</t>
  </si>
  <si>
    <t>Preston</t>
  </si>
  <si>
    <t>Ribble Valley</t>
  </si>
  <si>
    <t>Rossendale</t>
  </si>
  <si>
    <t>South Ribble</t>
  </si>
  <si>
    <t>West Lancashire</t>
  </si>
  <si>
    <t>Wyre</t>
  </si>
  <si>
    <t>Eastbourne</t>
  </si>
  <si>
    <t>Hastings</t>
  </si>
  <si>
    <t>Lewes</t>
  </si>
  <si>
    <t>Rother</t>
  </si>
  <si>
    <t>Wealden</t>
  </si>
  <si>
    <t>Basingstoke and Deane</t>
  </si>
  <si>
    <t>East Hampshire</t>
  </si>
  <si>
    <t>Eastleigh</t>
  </si>
  <si>
    <t>Fareham</t>
  </si>
  <si>
    <t>Gosport</t>
  </si>
  <si>
    <t>Hart</t>
  </si>
  <si>
    <t>Havant</t>
  </si>
  <si>
    <t>New Forest</t>
  </si>
  <si>
    <t>Rushmoor</t>
  </si>
  <si>
    <t>Test Valley</t>
  </si>
  <si>
    <t>Winchester</t>
  </si>
  <si>
    <t>Ashford</t>
  </si>
  <si>
    <t>Canterbury</t>
  </si>
  <si>
    <t>Dartford</t>
  </si>
  <si>
    <t>Dover</t>
  </si>
  <si>
    <t>Folkestone and Hythe</t>
  </si>
  <si>
    <t>Gravesham</t>
  </si>
  <si>
    <t>Maidstone</t>
  </si>
  <si>
    <t>Sevenoaks</t>
  </si>
  <si>
    <t>Swale</t>
  </si>
  <si>
    <t>Thanet</t>
  </si>
  <si>
    <t>Tonbridge and Malling</t>
  </si>
  <si>
    <t>Tunbridge Wells</t>
  </si>
  <si>
    <t>Cherwell</t>
  </si>
  <si>
    <t>Oxford</t>
  </si>
  <si>
    <t>South Oxfordshire</t>
  </si>
  <si>
    <t>Vale of White Horse</t>
  </si>
  <si>
    <t>West Oxfordshire</t>
  </si>
  <si>
    <t>Elmbridge</t>
  </si>
  <si>
    <t>Epsom and Ewell</t>
  </si>
  <si>
    <t>Guildford</t>
  </si>
  <si>
    <t>Mole Valley</t>
  </si>
  <si>
    <t>Reigate and Banstead</t>
  </si>
  <si>
    <t>Runnymede</t>
  </si>
  <si>
    <t>Spelthorne</t>
  </si>
  <si>
    <t>Surrey Heath</t>
  </si>
  <si>
    <t>Tandridge</t>
  </si>
  <si>
    <t>Waverley</t>
  </si>
  <si>
    <t>Woking</t>
  </si>
  <si>
    <t>Adur</t>
  </si>
  <si>
    <t>Arun</t>
  </si>
  <si>
    <t>Chichester</t>
  </si>
  <si>
    <t>Crawley</t>
  </si>
  <si>
    <t>Horsham</t>
  </si>
  <si>
    <t>Mid Sussex</t>
  </si>
  <si>
    <t>Worthing</t>
  </si>
  <si>
    <t>East Devon</t>
  </si>
  <si>
    <t>Exeter</t>
  </si>
  <si>
    <t>Mid Devon</t>
  </si>
  <si>
    <t>North Devon</t>
  </si>
  <si>
    <t>South Hams</t>
  </si>
  <si>
    <t>Teignbridge</t>
  </si>
  <si>
    <t>Torridge</t>
  </si>
  <si>
    <t>West Devon</t>
  </si>
  <si>
    <t>Cheltenham</t>
  </si>
  <si>
    <t>Cotswold</t>
  </si>
  <si>
    <t>Forest of Dean</t>
  </si>
  <si>
    <t>Gloucester</t>
  </si>
  <si>
    <t>Stroud</t>
  </si>
  <si>
    <t>Tewkesbury</t>
  </si>
  <si>
    <t>Cannock Chase</t>
  </si>
  <si>
    <t>East Staffordshire</t>
  </si>
  <si>
    <t>Lichfield</t>
  </si>
  <si>
    <t>Newcastle-under-Lyme</t>
  </si>
  <si>
    <t>South Staffordshire</t>
  </si>
  <si>
    <t>Stafford</t>
  </si>
  <si>
    <t>Staffordshire Moorlands</t>
  </si>
  <si>
    <t>Tamworth</t>
  </si>
  <si>
    <t>North Warwickshire</t>
  </si>
  <si>
    <t>Nuneaton and Bedworth</t>
  </si>
  <si>
    <t>Rugby</t>
  </si>
  <si>
    <t>Stratford-on-Avon</t>
  </si>
  <si>
    <t>Warwick</t>
  </si>
  <si>
    <t>Bromsgrove</t>
  </si>
  <si>
    <t>Malvern Hills</t>
  </si>
  <si>
    <t>Redditch</t>
  </si>
  <si>
    <t>Worcester</t>
  </si>
  <si>
    <t>Wychavon</t>
  </si>
  <si>
    <t>Wyre Forest</t>
  </si>
  <si>
    <t>Notes:</t>
  </si>
  <si>
    <t>Base: Those in receipt of Universal Credit, November 2025</t>
  </si>
  <si>
    <t>Figures are rounded to the nearest 10. The Total column (B) is calculated as the sum of columns C:N and may therefore differ slightly from the originally published total due to rounding of the underlying school-year figures.</t>
  </si>
  <si>
    <t>Figures less than 10 are suppressed in accordance with disclosure rules.</t>
  </si>
  <si>
    <t>1 Region and Local Authority data derived from claimant residential address, not present in Universal Credit data source for all households.</t>
  </si>
  <si>
    <t>Base: Those in receipt of Universal Credit, November 2024</t>
  </si>
  <si>
    <t>Figures are rounded to the nearest 10, and may not sum to total due to rounding.</t>
  </si>
  <si>
    <t>1 Parliamentary Constituency data derived from claimant residential address, not present in Universal Credit data source for all households.</t>
  </si>
  <si>
    <t>Summary Analysis — the FSM vs UC gap, at national, regional and LA level</t>
  </si>
  <si>
    <t>WHAT THIS TAB SHOWS</t>
  </si>
  <si>
    <t>The gap between (a) the number of children currently registered for benefits-related FSM and (b) the number of children living in Universal Credit households. The gap is the maximum potential uplift if every UC child became newly entitled, i.e. the ceiling of the Expanded FSM policy before any deductions for children already covered by universal schemes. For the policy-relevant number, that excludes children already on UIFSM (R–Y2) or the London Mayor's scheme (Y3–Y6, London), see column P of the 'Detailed' tab.</t>
  </si>
  <si>
    <t>HOW TO READ THE %s</t>
  </si>
  <si>
    <t>The gap % below is expressed as (UC − FSM) / UC. A high gap % means most UC children in that authority are NOT currently on FSM - a sign of either low registration, high transitional protection or a large UC population above the £7,400 Targeted FSM threshold. A low gap % means current FSM already captures most UC children - typical of authorities with both lower UC numbers and strong existing FSM registration.</t>
  </si>
  <si>
    <t>IMPORTANT CAVEATS WHEN INTERPRETING THESE FIGURES</t>
  </si>
  <si>
    <t xml:space="preserve">  •  FSM data is from the DfE School Census (Jan 2026) and counts children by the LA where their SCHOOL is. UC data is from DWP (Nov 2025) and counts children by the LA where they LIVE. The two are not exact like-for-like — especially in areas with significant cross-border school attendance.
  •  The two snapshots are 3 months apart, so a small timing differential is baked into every figure.
  •  FSM figures include children currently on Transitional Protection, which is ending. TP cases sit inside the FSM count and cannot be separately stripped out at LA level.
  •  Coverage is Reception to Year 11 only (ages 5–16). 6th form and FE are excluded because DWP only provides UC data for ages 5–16.
  •  Stats below cover the 153 LAs with education responsibilities. 7,350 UC children with unknown LA are included in NATIONAL totals only, not in any LA-level row.
  •  See the BRIEFING tab for a fuller explainer of methodology and limitations.</t>
  </si>
  <si>
    <t>STATISTICAL BREAKDOWN — figures below are the gap-as-% of UC, computed across the 153 LAs</t>
  </si>
  <si>
    <t>OVERALL STATISTICS</t>
  </si>
  <si>
    <t>Number of local authorities</t>
  </si>
  <si>
    <t>Total FSM eligible children</t>
  </si>
  <si>
    <t>Total children in UC households</t>
  </si>
  <si>
    <t>Total gap (UC minus FSM)</t>
  </si>
  <si>
    <t>Gap as % of UC total</t>
  </si>
  <si>
    <t>Mean gap across LAs</t>
  </si>
  <si>
    <t>Median gap</t>
  </si>
  <si>
    <t>Standard deviation</t>
  </si>
  <si>
    <t>Minimum gap</t>
  </si>
  <si>
    <t>Maximum gap</t>
  </si>
  <si>
    <t>Interquartile range</t>
  </si>
  <si>
    <t>BY AUTHORITY TYPE</t>
  </si>
  <si>
    <t>County councils (two-tier)</t>
  </si>
  <si>
    <t>Unitary authorities</t>
  </si>
  <si>
    <t>BY URBAN/RURAL</t>
  </si>
  <si>
    <t>Urban authorities</t>
  </si>
  <si>
    <t>Rural/Mixed authorities</t>
  </si>
  <si>
    <t>BY REGION</t>
  </si>
  <si>
    <t>SMALLEST GAPS (Top 10)</t>
  </si>
  <si>
    <t>row helper</t>
  </si>
  <si>
    <t>LARGEST GAPS (Top 10)</t>
  </si>
  <si>
    <t>Calc Engine - behind-the-scenes calculations that power the Explorer tab. See the detailed briefing tab for method.</t>
  </si>
  <si>
    <t>── CALC ENGINE (do not edit) ──</t>
  </si>
  <si>
    <t>Selected LA</t>
  </si>
  <si>
    <t>Type</t>
  </si>
  <si>
    <t>Comparison</t>
  </si>
  <si>
    <t>Gap (% of pupils)</t>
  </si>
  <si>
    <t>FSM eligible</t>
  </si>
  <si>
    <t>Region avg</t>
  </si>
  <si>
    <t>FSM % of pupils</t>
  </si>
  <si>
    <t>England avg</t>
  </si>
  <si>
    <t>UC children</t>
  </si>
  <si>
    <t>UC % of pupils</t>
  </si>
  <si>
    <t>FSM-registered</t>
  </si>
  <si>
    <t>In UC households</t>
  </si>
  <si>
    <t>Gap (UC-FSM)</t>
  </si>
  <si>
    <t>Reception–Year 2</t>
  </si>
  <si>
    <t>Gap % of UC</t>
  </si>
  <si>
    <t>Years 3–6</t>
  </si>
  <si>
    <t>Pupil headcount</t>
  </si>
  <si>
    <t>Years 7–11</t>
  </si>
  <si>
    <t>Potential uplift</t>
  </si>
  <si>
    <t>FSM R-Y2</t>
  </si>
  <si>
    <t>Within region</t>
  </si>
  <si>
    <t>FSM Y3-Y6</t>
  </si>
  <si>
    <t>FSM Y7-Y11</t>
  </si>
  <si>
    <t>Region lowest</t>
  </si>
  <si>
    <t>Region avg gap%</t>
  </si>
  <si>
    <t>Region average</t>
  </si>
  <si>
    <t>England avg gap%</t>
  </si>
  <si>
    <t>Region highest</t>
  </si>
  <si>
    <t>Rank by gap% (1=largest)</t>
  </si>
  <si>
    <t>Total LAs</t>
  </si>
  <si>
    <t>Region avg FSM%</t>
  </si>
  <si>
    <t>England avg FSM%</t>
  </si>
  <si>
    <t>Gap % of pupils</t>
  </si>
  <si>
    <t>Region avg gap% pupils</t>
  </si>
  <si>
    <t>England avg gap% pupils</t>
  </si>
  <si>
    <t>Reception-Y2 additional</t>
  </si>
  <si>
    <t>Years 3-6 additional</t>
  </si>
  <si>
    <t>Years 7-11 additional</t>
  </si>
  <si>
    <t>Check (=uplift)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</si>
</sst>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quot;-&quot;#,##0;&quot;-&quot;"/>
    <numFmt numFmtId="166" formatCode="_-* #,##0_-;\-* #,##0_-;_-* &quot;-&quot;??_-;_-@_-"/>
    <numFmt numFmtId="167" formatCode="0.0&quot;%&quot;"/>
    <numFmt numFmtId="168" formatCode="0.0%"/>
  </numFmts>
  <fonts count="56">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b/>
      <sz val="11"/>
      <name val="Calibri"/>
      <family val="2"/>
    </font>
    <font>
      <b/>
      <sz val="11"/>
      <color rgb="FFFFFFFF"/>
      <name val="Calibri"/>
      <family val="2"/>
    </font>
    <font>
      <sz val="10"/>
      <color rgb="FF000000"/>
      <name val="Arial"/>
      <family val="2"/>
    </font>
    <font>
      <sz val="12"/>
      <name val="Arial"/>
      <family val="2"/>
    </font>
    <font>
      <b/>
      <sz val="12"/>
      <name val="Arial"/>
      <family val="2"/>
    </font>
    <font>
      <i/>
      <sz val="12"/>
      <name val="Arial"/>
      <family val="2"/>
    </font>
    <font>
      <b/>
      <i/>
      <sz val="12"/>
      <name val="Arial"/>
      <family val="2"/>
    </font>
    <font>
      <b/>
      <u/>
      <sz val="10"/>
      <name val="Arial"/>
      <family val="2"/>
    </font>
    <font>
      <sz val="10"/>
      <name val="Arial"/>
      <family val="2"/>
    </font>
    <font>
      <u/>
      <sz val="10"/>
      <name val="Arial"/>
      <family val="2"/>
    </font>
    <font>
      <b/>
      <sz val="11"/>
      <color theme="1"/>
      <name val="Calibri"/>
      <family val="2"/>
      <scheme val="minor"/>
    </font>
    <font>
      <b/>
      <sz val="11"/>
      <color rgb="FFFFFFFF"/>
      <name val="Arial"/>
      <family val="2"/>
    </font>
    <font>
      <b/>
      <sz val="16"/>
      <color rgb="FFFFFFFF"/>
      <name val="Calibri"/>
      <family val="2"/>
      <scheme val="minor"/>
    </font>
    <font>
      <i/>
      <sz val="11"/>
      <color rgb="FF1F4E78"/>
      <name val="Calibri"/>
      <family val="2"/>
      <scheme val="minor"/>
    </font>
    <font>
      <b/>
      <sz val="12"/>
      <color rgb="FFFFFFFF"/>
      <name val="Calibri"/>
      <family val="2"/>
      <scheme val="minor"/>
    </font>
    <font>
      <b/>
      <sz val="14"/>
      <color rgb="FFFFFFFF"/>
      <name val="Calibri"/>
      <family val="2"/>
      <scheme val="minor"/>
    </font>
    <font>
      <b/>
      <sz val="11"/>
      <color rgb="FFFFFFFF"/>
      <name val="Calibri"/>
      <family val="2"/>
      <scheme val="minor"/>
    </font>
    <font>
      <b/>
      <i/>
      <sz val="11"/>
      <color rgb="FFFFFFFF"/>
      <name val="Calibri"/>
      <family val="2"/>
      <scheme val="minor"/>
    </font>
    <font>
      <sz val="10"/>
      <color rgb="FF008000"/>
      <name val="Arial"/>
      <family val="2"/>
    </font>
    <font>
      <sz val="12"/>
      <color rgb="FF008000"/>
      <name val="Calibri"/>
      <family val="2"/>
      <scheme val="minor"/>
    </font>
    <font>
      <sz val="11"/>
      <color rgb="FF008000"/>
      <name val="Calibri"/>
      <family val="2"/>
      <scheme val="minor"/>
    </font>
    <font>
      <sz val="11"/>
      <color rgb="FF000000"/>
      <name val="Calibri"/>
      <family val="2"/>
      <scheme val="minor"/>
    </font>
    <font>
      <b/>
      <sz val="18"/>
      <color rgb="FF1F4E79"/>
      <name val="Calibri"/>
      <family val="2"/>
      <scheme val="minor"/>
    </font>
    <font>
      <sz val="10"/>
      <color rgb="FF595959"/>
      <name val="Calibri"/>
      <family val="2"/>
      <scheme val="minor"/>
    </font>
    <font>
      <b/>
      <sz val="12"/>
      <color rgb="FF1F4E79"/>
      <name val="Calibri"/>
      <family val="2"/>
      <scheme val="minor"/>
    </font>
    <font>
      <i/>
      <sz val="11"/>
      <color rgb="FF595959"/>
      <name val="Calibri"/>
      <family val="2"/>
      <scheme val="minor"/>
    </font>
    <font>
      <b/>
      <sz val="9"/>
      <color rgb="FF595959"/>
      <name val="Calibri"/>
      <family val="2"/>
      <scheme val="minor"/>
    </font>
    <font>
      <b/>
      <sz val="22"/>
      <color rgb="FF1F4E79"/>
      <name val="Calibri"/>
      <family val="2"/>
      <scheme val="minor"/>
    </font>
    <font>
      <b/>
      <sz val="22"/>
      <color rgb="FFC55A11"/>
      <name val="Calibri"/>
      <family val="2"/>
      <scheme val="minor"/>
    </font>
    <font>
      <b/>
      <sz val="22"/>
      <color rgb="FF2E7D32"/>
      <name val="Calibri"/>
      <family val="2"/>
      <scheme val="minor"/>
    </font>
    <font>
      <b/>
      <sz val="22"/>
      <color rgb="FF7030A0"/>
      <name val="Calibri"/>
      <family val="2"/>
      <scheme val="minor"/>
    </font>
    <font>
      <sz val="10"/>
      <color theme="1"/>
      <name val="Calibri"/>
      <family val="2"/>
      <scheme val="minor"/>
    </font>
    <font>
      <b/>
      <sz val="24"/>
      <color theme="1"/>
      <name val="Calibri"/>
      <family val="2"/>
      <scheme val="minor"/>
    </font>
    <font>
      <b/>
      <sz val="11"/>
      <color theme="0"/>
      <name val="Calibri"/>
      <family val="2"/>
    </font>
    <font>
      <b/>
      <sz val="11"/>
      <color theme="1"/>
      <name val="Calibri"/>
      <family val="2"/>
    </font>
    <font>
      <sz val="10"/>
      <color theme="1"/>
      <name val="Arial"/>
      <family val="2"/>
    </font>
    <font>
      <b/>
      <sz val="10"/>
      <color rgb="FF1F4E79"/>
      <name val="Calibri"/>
      <family val="2"/>
      <scheme val="minor"/>
    </font>
    <font>
      <b/>
      <i/>
      <sz val="10"/>
      <color rgb="FFFFFFFF"/>
      <name val="Calibri"/>
      <family val="2"/>
      <scheme val="minor"/>
    </font>
    <font>
      <b/>
      <sz val="18"/>
      <color theme="4"/>
      <name val="Calibri"/>
      <family val="2"/>
      <scheme val="minor"/>
    </font>
    <font>
      <sz val="11"/>
      <color rgb="FF000000"/>
      <name val="Calibri"/>
      <family val="2"/>
    </font>
    <font>
      <i/>
      <sz val="11"/>
      <color rgb="FFC00000"/>
      <name val="Calibri"/>
      <family val="2"/>
    </font>
    <font>
      <i/>
      <sz val="10"/>
      <color rgb="FF595959"/>
      <name val="Calibri"/>
      <family val="2"/>
    </font>
    <font>
      <i/>
      <sz val="11"/>
      <name val="Calibri"/>
      <family val="2"/>
      <scheme val="minor"/>
    </font>
    <font>
      <i/>
      <sz val="11"/>
      <color rgb="FF595959"/>
      <name val="Calibri"/>
      <family val="2"/>
    </font>
    <font>
      <i/>
      <sz val="11"/>
      <color theme="1" tint="0.499984740745262"/>
      <name val="Calibri"/>
      <family val="2"/>
      <scheme val="minor"/>
    </font>
    <font>
      <b/>
      <sz val="12"/>
      <name val="Calibri"/>
      <family val="2"/>
      <scheme val="minor"/>
    </font>
    <font>
      <sz val="10"/>
      <color rgb="FF000000"/>
      <name val="Tahoma"/>
      <family val="2"/>
    </font>
    <font>
      <b/>
      <sz val="10"/>
      <color rgb="FF000000"/>
      <name val="Tahoma"/>
      <family val="2"/>
    </font>
    <font>
      <b/>
      <sz val="22"/>
      <color rgb="FFC00000"/>
      <name val="Calibri"/>
      <family val="2"/>
      <scheme val="minor"/>
    </font>
    <font>
      <b/>
      <sz val="11"/>
      <color rgb="FF000000"/>
      <name val="Calibri"/>
      <family val="2"/>
      <scheme val="minor"/>
    </font>
    <font>
      <i/>
      <sz val="11"/>
      <color rgb="FF000000"/>
      <name val="Calibri"/>
      <family val="2"/>
      <scheme val="minor"/>
    </font>
  </fonts>
  <fills count="24">
    <fill>
      <patternFill patternType="none"/>
    </fill>
    <fill>
      <patternFill patternType="gray125"/>
    </fill>
    <fill>
      <patternFill patternType="solid">
        <fgColor rgb="FF366092"/>
        <bgColor rgb="FF366092"/>
      </patternFill>
    </fill>
    <fill>
      <patternFill patternType="solid">
        <fgColor rgb="FFD9E1F2"/>
        <bgColor rgb="FFD9E1F2"/>
      </patternFill>
    </fill>
    <fill>
      <patternFill patternType="solid">
        <fgColor theme="0"/>
        <bgColor rgb="FFFFFFFF"/>
      </patternFill>
    </fill>
    <fill>
      <patternFill patternType="solid">
        <fgColor rgb="FF1F3864"/>
        <bgColor indexed="64"/>
      </patternFill>
    </fill>
    <fill>
      <patternFill patternType="solid">
        <fgColor rgb="FFF2F2F2"/>
        <bgColor indexed="64"/>
      </patternFill>
    </fill>
    <fill>
      <patternFill patternType="solid">
        <fgColor rgb="FFD9E1F2"/>
        <bgColor indexed="64"/>
      </patternFill>
    </fill>
    <fill>
      <patternFill patternType="solid">
        <fgColor rgb="FF1F4E78"/>
        <bgColor indexed="64"/>
      </patternFill>
    </fill>
    <fill>
      <patternFill patternType="solid">
        <fgColor rgb="FF366092"/>
        <bgColor indexed="64"/>
      </patternFill>
    </fill>
    <fill>
      <patternFill patternType="solid">
        <fgColor rgb="FFFFFFFF"/>
        <bgColor indexed="64"/>
      </patternFill>
    </fill>
    <fill>
      <patternFill patternType="solid">
        <fgColor rgb="FFFFF2CC"/>
        <bgColor indexed="64"/>
      </patternFill>
    </fill>
    <fill>
      <patternFill patternType="solid">
        <fgColor rgb="FFEAF1F8"/>
        <bgColor indexed="64"/>
      </patternFill>
    </fill>
    <fill>
      <patternFill patternType="solid">
        <fgColor rgb="FFFBE9DD"/>
        <bgColor indexed="64"/>
      </patternFill>
    </fill>
    <fill>
      <patternFill patternType="solid">
        <fgColor rgb="FFE7F2E7"/>
        <bgColor indexed="64"/>
      </patternFill>
    </fill>
    <fill>
      <patternFill patternType="solid">
        <fgColor rgb="FFF0E8F7"/>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FFFF"/>
        <bgColor rgb="FF000000"/>
      </patternFill>
    </fill>
    <fill>
      <patternFill patternType="solid">
        <fgColor theme="4" tint="-0.249977111117893"/>
        <bgColor indexed="64"/>
      </patternFill>
    </fill>
    <fill>
      <patternFill patternType="solid">
        <fgColor rgb="FFFCE8E8"/>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s>
  <borders count="45">
    <border>
      <left/>
      <right/>
      <top/>
      <bottom/>
      <diagonal/>
    </border>
    <border>
      <left/>
      <right style="thin">
        <color rgb="FFBFBFBF"/>
      </right>
      <top/>
      <bottom/>
      <diagonal/>
    </border>
    <border>
      <left/>
      <right style="thin">
        <color rgb="FFBFBFBF"/>
      </right>
      <top/>
      <bottom style="thin">
        <color rgb="FF000000"/>
      </bottom>
      <diagonal/>
    </border>
    <border>
      <left/>
      <right/>
      <top/>
      <bottom style="thin">
        <color rgb="FF000000"/>
      </bottom>
      <diagonal/>
    </border>
    <border>
      <left/>
      <right/>
      <top style="thick">
        <color rgb="FF1F3864"/>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thick">
        <color rgb="FF1F3864"/>
      </top>
      <bottom/>
      <diagonal/>
    </border>
    <border>
      <left/>
      <right/>
      <top/>
      <bottom style="thin">
        <color rgb="FFBFBFBF"/>
      </bottom>
      <diagonal/>
    </border>
    <border>
      <left/>
      <right/>
      <top style="thin">
        <color rgb="FF1F4E79"/>
      </top>
      <bottom/>
      <diagonal/>
    </border>
    <border>
      <left/>
      <right/>
      <top/>
      <bottom style="thin">
        <color rgb="FF1F4E79"/>
      </bottom>
      <diagonal/>
    </border>
    <border>
      <left style="thin">
        <color rgb="FF1F4E79"/>
      </left>
      <right/>
      <top style="thin">
        <color rgb="FF1F4E79"/>
      </top>
      <bottom/>
      <diagonal/>
    </border>
    <border>
      <left style="thin">
        <color rgb="FF1F4E79"/>
      </left>
      <right/>
      <top/>
      <bottom/>
      <diagonal/>
    </border>
    <border>
      <left style="thin">
        <color rgb="FF1F4E79"/>
      </left>
      <right/>
      <top/>
      <bottom style="thin">
        <color rgb="FF1F4E79"/>
      </bottom>
      <diagonal/>
    </border>
    <border>
      <left/>
      <right/>
      <top style="thin">
        <color rgb="FFC55A11"/>
      </top>
      <bottom/>
      <diagonal/>
    </border>
    <border>
      <left/>
      <right/>
      <top/>
      <bottom style="thin">
        <color rgb="FFC55A11"/>
      </bottom>
      <diagonal/>
    </border>
    <border>
      <left style="thin">
        <color rgb="FFC55A11"/>
      </left>
      <right/>
      <top style="thin">
        <color rgb="FFC55A11"/>
      </top>
      <bottom/>
      <diagonal/>
    </border>
    <border>
      <left style="thin">
        <color rgb="FFC55A11"/>
      </left>
      <right/>
      <top/>
      <bottom/>
      <diagonal/>
    </border>
    <border>
      <left style="thin">
        <color rgb="FFC55A11"/>
      </left>
      <right/>
      <top/>
      <bottom style="thin">
        <color rgb="FFC55A11"/>
      </bottom>
      <diagonal/>
    </border>
    <border>
      <left style="thin">
        <color rgb="FF2E7D32"/>
      </left>
      <right/>
      <top style="thin">
        <color rgb="FF2E7D32"/>
      </top>
      <bottom/>
      <diagonal/>
    </border>
    <border>
      <left style="thin">
        <color rgb="FF2E7D32"/>
      </left>
      <right/>
      <top/>
      <bottom/>
      <diagonal/>
    </border>
    <border>
      <left style="thin">
        <color rgb="FF2E7D32"/>
      </left>
      <right/>
      <top/>
      <bottom style="thin">
        <color rgb="FF2E7D32"/>
      </bottom>
      <diagonal/>
    </border>
    <border>
      <left/>
      <right/>
      <top style="thin">
        <color rgb="FF7030A0"/>
      </top>
      <bottom/>
      <diagonal/>
    </border>
    <border>
      <left style="thin">
        <color rgb="FF7030A0"/>
      </left>
      <right/>
      <top style="thin">
        <color rgb="FF7030A0"/>
      </top>
      <bottom/>
      <diagonal/>
    </border>
    <border>
      <left style="thin">
        <color rgb="FF7030A0"/>
      </left>
      <right/>
      <top/>
      <bottom/>
      <diagonal/>
    </border>
    <border>
      <left style="thin">
        <color rgb="FF7030A0"/>
      </left>
      <right/>
      <top/>
      <bottom style="thin">
        <color rgb="FF7030A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auto="1"/>
      </right>
      <top/>
      <bottom/>
      <diagonal/>
    </border>
    <border>
      <left/>
      <right style="thin">
        <color rgb="FF1F4E79"/>
      </right>
      <top/>
      <bottom style="thin">
        <color rgb="FFC55A11"/>
      </bottom>
      <diagonal/>
    </border>
    <border>
      <left/>
      <right style="thin">
        <color rgb="FFC00000"/>
      </right>
      <top/>
      <bottom style="thin">
        <color rgb="FF1F4E79"/>
      </bottom>
      <diagonal/>
    </border>
    <border>
      <left style="thin">
        <color rgb="FFC00000"/>
      </left>
      <right/>
      <top style="thin">
        <color rgb="FFC00000"/>
      </top>
      <bottom/>
      <diagonal/>
    </border>
    <border>
      <left/>
      <right/>
      <top style="thin">
        <color rgb="FFC00000"/>
      </top>
      <bottom/>
      <diagonal/>
    </border>
    <border>
      <left style="thin">
        <color rgb="FFC00000"/>
      </left>
      <right/>
      <top/>
      <bottom/>
      <diagonal/>
    </border>
    <border>
      <left style="thin">
        <color rgb="FFC00000"/>
      </left>
      <right/>
      <top/>
      <bottom style="thin">
        <color rgb="FFC00000"/>
      </bottom>
      <diagonal/>
    </border>
    <border>
      <left/>
      <right/>
      <top/>
      <bottom style="thin">
        <color rgb="FFC00000"/>
      </bottom>
      <diagonal/>
    </border>
    <border>
      <left/>
      <right style="thin">
        <color rgb="FF7030A0"/>
      </right>
      <top/>
      <bottom style="thin">
        <color rgb="FFC00000"/>
      </bottom>
      <diagonal/>
    </border>
    <border>
      <left/>
      <right style="thin">
        <color rgb="FF2E7D32"/>
      </right>
      <top/>
      <bottom style="thin">
        <color rgb="FF7030A0"/>
      </bottom>
      <diagonal/>
    </border>
    <border>
      <left/>
      <right style="thin">
        <color auto="1"/>
      </right>
      <top style="thin">
        <color rgb="FF2E7D32"/>
      </top>
      <bottom/>
      <diagonal/>
    </border>
    <border>
      <left/>
      <right style="thin">
        <color auto="1"/>
      </right>
      <top/>
      <bottom style="thin">
        <color rgb="FF2E7D32"/>
      </bottom>
      <diagonal/>
    </border>
  </borders>
  <cellStyleXfs count="3">
    <xf numFmtId="0" fontId="0" fillId="0" borderId="0"/>
    <xf numFmtId="0" fontId="4" fillId="0" borderId="0"/>
    <xf numFmtId="0" fontId="3" fillId="0" borderId="0"/>
  </cellStyleXfs>
  <cellXfs count="176">
    <xf numFmtId="0" fontId="0" fillId="0" borderId="0" xfId="0"/>
    <xf numFmtId="0" fontId="6" fillId="2" borderId="0" xfId="0" applyFont="1" applyFill="1" applyAlignment="1">
      <alignment horizontal="center" vertical="center" wrapText="1"/>
    </xf>
    <xf numFmtId="3" fontId="7" fillId="0" borderId="0" xfId="0" applyNumberFormat="1" applyFont="1"/>
    <xf numFmtId="164" fontId="7" fillId="0" borderId="0" xfId="0" applyNumberFormat="1" applyFont="1"/>
    <xf numFmtId="0" fontId="5" fillId="0" borderId="0" xfId="0" applyFont="1"/>
    <xf numFmtId="165" fontId="9" fillId="4" borderId="0" xfId="0" applyNumberFormat="1" applyFont="1" applyFill="1" applyAlignment="1">
      <alignment horizontal="left"/>
    </xf>
    <xf numFmtId="165" fontId="10" fillId="4" borderId="0" xfId="0" applyNumberFormat="1" applyFont="1" applyFill="1" applyAlignment="1">
      <alignment horizontal="right"/>
    </xf>
    <xf numFmtId="165" fontId="9" fillId="4" borderId="0" xfId="0" applyNumberFormat="1" applyFont="1" applyFill="1" applyAlignment="1">
      <alignment horizontal="left" wrapText="1"/>
    </xf>
    <xf numFmtId="165" fontId="9" fillId="4" borderId="0" xfId="0" applyNumberFormat="1" applyFont="1" applyFill="1" applyAlignment="1">
      <alignment horizontal="right" wrapText="1"/>
    </xf>
    <xf numFmtId="165" fontId="10" fillId="4" borderId="0" xfId="0" applyNumberFormat="1" applyFont="1" applyFill="1" applyAlignment="1">
      <alignment horizontal="left" wrapText="1"/>
    </xf>
    <xf numFmtId="165" fontId="11" fillId="4" borderId="0" xfId="0" applyNumberFormat="1" applyFont="1" applyFill="1" applyAlignment="1">
      <alignment horizontal="right" wrapText="1"/>
    </xf>
    <xf numFmtId="165" fontId="10" fillId="4" borderId="0" xfId="0" applyNumberFormat="1" applyFont="1" applyFill="1" applyAlignment="1">
      <alignment horizontal="right" wrapText="1"/>
    </xf>
    <xf numFmtId="165" fontId="10" fillId="4" borderId="0" xfId="0" applyNumberFormat="1" applyFont="1" applyFill="1" applyAlignment="1">
      <alignment horizontal="right" wrapText="1" indent="1"/>
    </xf>
    <xf numFmtId="166" fontId="9" fillId="4" borderId="0" xfId="0" applyNumberFormat="1" applyFont="1" applyFill="1" applyAlignment="1">
      <alignment horizontal="right"/>
    </xf>
    <xf numFmtId="166" fontId="9" fillId="4" borderId="0" xfId="0" applyNumberFormat="1" applyFont="1" applyFill="1"/>
    <xf numFmtId="165" fontId="11" fillId="4" borderId="0" xfId="0" applyNumberFormat="1" applyFont="1" applyFill="1" applyAlignment="1">
      <alignment horizontal="left" indent="1"/>
    </xf>
    <xf numFmtId="166" fontId="11" fillId="4" borderId="0" xfId="0" applyNumberFormat="1" applyFont="1" applyFill="1" applyAlignment="1">
      <alignment horizontal="right"/>
    </xf>
    <xf numFmtId="166" fontId="11" fillId="4" borderId="0" xfId="0" applyNumberFormat="1" applyFont="1" applyFill="1" applyAlignment="1">
      <alignment horizontal="left"/>
    </xf>
    <xf numFmtId="166" fontId="11" fillId="4" borderId="0" xfId="0" applyNumberFormat="1" applyFont="1" applyFill="1"/>
    <xf numFmtId="165" fontId="8" fillId="4" borderId="0" xfId="0" applyNumberFormat="1" applyFont="1" applyFill="1" applyAlignment="1">
      <alignment horizontal="left" indent="2"/>
    </xf>
    <xf numFmtId="166" fontId="8" fillId="4" borderId="0" xfId="0" applyNumberFormat="1" applyFont="1" applyFill="1" applyAlignment="1">
      <alignment horizontal="right"/>
    </xf>
    <xf numFmtId="166" fontId="8" fillId="4" borderId="0" xfId="0" applyNumberFormat="1" applyFont="1" applyFill="1" applyAlignment="1">
      <alignment horizontal="left"/>
    </xf>
    <xf numFmtId="166" fontId="8" fillId="4" borderId="0" xfId="0" applyNumberFormat="1" applyFont="1" applyFill="1"/>
    <xf numFmtId="165" fontId="10" fillId="4" borderId="0" xfId="0" applyNumberFormat="1" applyFont="1" applyFill="1" applyAlignment="1">
      <alignment horizontal="left" indent="3"/>
    </xf>
    <xf numFmtId="166" fontId="10" fillId="4" borderId="0" xfId="0" applyNumberFormat="1" applyFont="1" applyFill="1" applyAlignment="1">
      <alignment horizontal="right"/>
    </xf>
    <xf numFmtId="166" fontId="10" fillId="4" borderId="0" xfId="0" applyNumberFormat="1" applyFont="1" applyFill="1" applyAlignment="1">
      <alignment horizontal="left"/>
    </xf>
    <xf numFmtId="166" fontId="10" fillId="4" borderId="0" xfId="0" applyNumberFormat="1" applyFont="1" applyFill="1"/>
    <xf numFmtId="165" fontId="11" fillId="4" borderId="0" xfId="0" applyNumberFormat="1" applyFont="1" applyFill="1" applyAlignment="1">
      <alignment horizontal="left" vertical="center" indent="1"/>
    </xf>
    <xf numFmtId="166" fontId="11" fillId="4" borderId="0" xfId="0" applyNumberFormat="1" applyFont="1" applyFill="1" applyAlignment="1">
      <alignment horizontal="left" vertical="center" indent="1"/>
    </xf>
    <xf numFmtId="165" fontId="12" fillId="4" borderId="0" xfId="0" applyNumberFormat="1" applyFont="1" applyFill="1"/>
    <xf numFmtId="165" fontId="13" fillId="4" borderId="0" xfId="0" applyNumberFormat="1" applyFont="1" applyFill="1" applyAlignment="1">
      <alignment horizontal="left" indent="1"/>
    </xf>
    <xf numFmtId="165" fontId="8" fillId="4" borderId="0" xfId="0" applyNumberFormat="1" applyFont="1" applyFill="1" applyAlignment="1">
      <alignment horizontal="left" indent="1"/>
    </xf>
    <xf numFmtId="165" fontId="8" fillId="4" borderId="0" xfId="0" applyNumberFormat="1" applyFont="1" applyFill="1" applyAlignment="1">
      <alignment horizontal="left" vertical="center" indent="1"/>
    </xf>
    <xf numFmtId="166" fontId="9" fillId="4" borderId="0" xfId="0" applyNumberFormat="1" applyFont="1" applyFill="1" applyAlignment="1">
      <alignment horizontal="left" vertical="center" indent="1"/>
    </xf>
    <xf numFmtId="166" fontId="8" fillId="4" borderId="0" xfId="0" applyNumberFormat="1" applyFont="1" applyFill="1" applyAlignment="1">
      <alignment horizontal="left" vertical="center" indent="1"/>
    </xf>
    <xf numFmtId="165" fontId="14" fillId="4" borderId="0" xfId="0" applyNumberFormat="1" applyFont="1" applyFill="1"/>
    <xf numFmtId="0" fontId="0" fillId="0" borderId="0" xfId="0" applyAlignment="1">
      <alignment wrapText="1"/>
    </xf>
    <xf numFmtId="164" fontId="6" fillId="2" borderId="0" xfId="0" applyNumberFormat="1" applyFont="1" applyFill="1" applyAlignment="1">
      <alignment horizontal="center" vertical="center" wrapText="1"/>
    </xf>
    <xf numFmtId="164" fontId="0" fillId="0" borderId="0" xfId="0" applyNumberFormat="1"/>
    <xf numFmtId="0" fontId="16" fillId="5" borderId="0" xfId="0" applyFont="1" applyFill="1" applyAlignment="1">
      <alignment horizontal="left" vertical="center"/>
    </xf>
    <xf numFmtId="165" fontId="0" fillId="0" borderId="0" xfId="0" applyNumberFormat="1"/>
    <xf numFmtId="167" fontId="0" fillId="0" borderId="0" xfId="0" applyNumberFormat="1"/>
    <xf numFmtId="0" fontId="0" fillId="6" borderId="0" xfId="0" applyFill="1"/>
    <xf numFmtId="165" fontId="0" fillId="6" borderId="0" xfId="0" applyNumberFormat="1" applyFill="1"/>
    <xf numFmtId="167" fontId="0" fillId="6" borderId="0" xfId="0" applyNumberFormat="1" applyFill="1"/>
    <xf numFmtId="165" fontId="0" fillId="0" borderId="1" xfId="0" applyNumberFormat="1" applyBorder="1"/>
    <xf numFmtId="165" fontId="0" fillId="6" borderId="1" xfId="0" applyNumberFormat="1" applyFill="1" applyBorder="1"/>
    <xf numFmtId="0" fontId="16" fillId="5" borderId="3" xfId="0" applyFont="1" applyFill="1" applyBorder="1" applyAlignment="1">
      <alignment horizontal="left" vertical="center"/>
    </xf>
    <xf numFmtId="0" fontId="16" fillId="5" borderId="3" xfId="0" applyFont="1" applyFill="1" applyBorder="1" applyAlignment="1">
      <alignment horizontal="center" vertical="center"/>
    </xf>
    <xf numFmtId="0" fontId="16" fillId="5" borderId="2" xfId="0" applyFont="1" applyFill="1" applyBorder="1" applyAlignment="1">
      <alignment horizontal="center" vertical="center"/>
    </xf>
    <xf numFmtId="0" fontId="15" fillId="7" borderId="4" xfId="0" applyFont="1" applyFill="1" applyBorder="1"/>
    <xf numFmtId="165" fontId="15" fillId="7" borderId="4" xfId="0" applyNumberFormat="1" applyFont="1" applyFill="1" applyBorder="1"/>
    <xf numFmtId="167" fontId="15" fillId="7" borderId="4" xfId="0" applyNumberFormat="1" applyFont="1" applyFill="1" applyBorder="1"/>
    <xf numFmtId="0" fontId="16" fillId="5" borderId="6" xfId="0" applyFont="1" applyFill="1" applyBorder="1" applyAlignment="1">
      <alignment horizontal="center" vertical="center"/>
    </xf>
    <xf numFmtId="165" fontId="0" fillId="0" borderId="5" xfId="0" applyNumberFormat="1" applyBorder="1"/>
    <xf numFmtId="165" fontId="0" fillId="6" borderId="5" xfId="0" applyNumberFormat="1" applyFill="1" applyBorder="1"/>
    <xf numFmtId="165" fontId="15" fillId="7" borderId="7" xfId="0" applyNumberFormat="1" applyFont="1" applyFill="1" applyBorder="1"/>
    <xf numFmtId="0" fontId="4" fillId="0" borderId="0" xfId="1"/>
    <xf numFmtId="3" fontId="4" fillId="0" borderId="0" xfId="1" applyNumberFormat="1"/>
    <xf numFmtId="0" fontId="5" fillId="3" borderId="0" xfId="1" applyFont="1" applyFill="1"/>
    <xf numFmtId="3" fontId="5" fillId="3" borderId="0" xfId="1" applyNumberFormat="1" applyFont="1" applyFill="1"/>
    <xf numFmtId="3" fontId="7" fillId="0" borderId="0" xfId="1" applyNumberFormat="1" applyFont="1"/>
    <xf numFmtId="0" fontId="6" fillId="2" borderId="0" xfId="1" applyFont="1" applyFill="1" applyAlignment="1">
      <alignment horizontal="center" vertical="center" wrapText="1"/>
    </xf>
    <xf numFmtId="0" fontId="17" fillId="8" borderId="0" xfId="0" applyFont="1" applyFill="1" applyAlignment="1">
      <alignment horizontal="left" vertical="top" wrapText="1"/>
    </xf>
    <xf numFmtId="0" fontId="18" fillId="0" borderId="0" xfId="0" applyFont="1" applyAlignment="1">
      <alignment vertical="top" wrapText="1"/>
    </xf>
    <xf numFmtId="0" fontId="19" fillId="9" borderId="0" xfId="0" applyFont="1" applyFill="1" applyAlignment="1">
      <alignment vertical="top" wrapText="1"/>
    </xf>
    <xf numFmtId="0" fontId="0" fillId="0" borderId="8" xfId="0" applyBorder="1" applyAlignment="1">
      <alignment horizontal="left" vertical="top" wrapText="1"/>
    </xf>
    <xf numFmtId="0" fontId="20" fillId="8" borderId="0" xfId="0" applyFont="1" applyFill="1" applyAlignment="1">
      <alignment vertical="top" wrapText="1"/>
    </xf>
    <xf numFmtId="0" fontId="21" fillId="9" borderId="0" xfId="0" applyFont="1"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0" fontId="22" fillId="7" borderId="0" xfId="0" applyFont="1" applyFill="1" applyAlignment="1">
      <alignment vertical="top" wrapText="1"/>
    </xf>
    <xf numFmtId="0" fontId="0" fillId="0" borderId="0" xfId="0" applyAlignment="1">
      <alignment horizontal="left"/>
    </xf>
    <xf numFmtId="3" fontId="23" fillId="0" borderId="0" xfId="0" applyNumberFormat="1" applyFont="1"/>
    <xf numFmtId="3" fontId="23" fillId="0" borderId="0" xfId="1" applyNumberFormat="1" applyFont="1"/>
    <xf numFmtId="3" fontId="24" fillId="0" borderId="0" xfId="1" applyNumberFormat="1" applyFont="1"/>
    <xf numFmtId="3" fontId="25" fillId="0" borderId="0" xfId="0" applyNumberFormat="1" applyFont="1" applyAlignment="1">
      <alignment horizontal="left"/>
    </xf>
    <xf numFmtId="168" fontId="25" fillId="0" borderId="0" xfId="0" applyNumberFormat="1" applyFont="1" applyAlignment="1">
      <alignment horizontal="left"/>
    </xf>
    <xf numFmtId="0" fontId="38" fillId="2" borderId="0" xfId="0" applyFont="1" applyFill="1" applyAlignment="1">
      <alignment horizontal="center" vertical="center" wrapText="1"/>
    </xf>
    <xf numFmtId="3" fontId="39" fillId="0" borderId="0" xfId="0" applyNumberFormat="1" applyFont="1" applyAlignment="1">
      <alignment horizontal="center" vertical="center" wrapText="1"/>
    </xf>
    <xf numFmtId="3" fontId="40" fillId="0" borderId="0" xfId="0" applyNumberFormat="1" applyFont="1"/>
    <xf numFmtId="3" fontId="0" fillId="0" borderId="0" xfId="0" applyNumberFormat="1"/>
    <xf numFmtId="0" fontId="17" fillId="8" borderId="0" xfId="0" applyFont="1" applyFill="1" applyAlignment="1">
      <alignment vertical="center" wrapText="1"/>
    </xf>
    <xf numFmtId="0" fontId="19" fillId="9" borderId="0" xfId="0" applyFont="1" applyFill="1" applyAlignment="1">
      <alignment vertical="center" wrapText="1"/>
    </xf>
    <xf numFmtId="0" fontId="42" fillId="9" borderId="0" xfId="0" applyFont="1" applyFill="1" applyAlignment="1">
      <alignment vertical="center" wrapText="1"/>
    </xf>
    <xf numFmtId="0" fontId="27" fillId="0" borderId="0" xfId="0" applyFont="1"/>
    <xf numFmtId="3" fontId="34" fillId="14" borderId="20" xfId="0" applyNumberFormat="1" applyFont="1" applyFill="1" applyBorder="1"/>
    <xf numFmtId="1" fontId="35" fillId="15" borderId="24" xfId="0" applyNumberFormat="1" applyFont="1" applyFill="1" applyBorder="1"/>
    <xf numFmtId="0" fontId="41" fillId="10" borderId="0" xfId="0" applyFont="1" applyFill="1"/>
    <xf numFmtId="0" fontId="29" fillId="0" borderId="0" xfId="0" applyFont="1"/>
    <xf numFmtId="0" fontId="0" fillId="16" borderId="26" xfId="0" applyFill="1" applyBorder="1"/>
    <xf numFmtId="0" fontId="0" fillId="16" borderId="27" xfId="0" applyFill="1" applyBorder="1"/>
    <xf numFmtId="0" fontId="0" fillId="16" borderId="28" xfId="0" applyFill="1" applyBorder="1"/>
    <xf numFmtId="0" fontId="0" fillId="16" borderId="29" xfId="0" applyFill="1" applyBorder="1"/>
    <xf numFmtId="0" fontId="0" fillId="16" borderId="0" xfId="0" applyFill="1"/>
    <xf numFmtId="0" fontId="0" fillId="16" borderId="30" xfId="0" applyFill="1" applyBorder="1"/>
    <xf numFmtId="0" fontId="36" fillId="0" borderId="0" xfId="0" applyFont="1" applyAlignment="1">
      <alignment horizontal="left" vertical="top" wrapText="1"/>
    </xf>
    <xf numFmtId="0" fontId="26" fillId="0" borderId="8" xfId="0" applyFont="1" applyBorder="1" applyAlignment="1">
      <alignment horizontal="left" vertical="top" wrapText="1"/>
    </xf>
    <xf numFmtId="0" fontId="19" fillId="17" borderId="0" xfId="0" applyFont="1" applyFill="1" applyAlignment="1">
      <alignment vertical="center" wrapText="1"/>
    </xf>
    <xf numFmtId="0" fontId="26" fillId="10" borderId="0" xfId="0" applyFont="1" applyFill="1" applyAlignment="1">
      <alignment vertical="top" wrapText="1"/>
    </xf>
    <xf numFmtId="0" fontId="44" fillId="18" borderId="0" xfId="0" applyFont="1" applyFill="1" applyAlignment="1">
      <alignment vertical="top" wrapText="1"/>
    </xf>
    <xf numFmtId="0" fontId="45" fillId="0" borderId="0" xfId="0" applyFont="1"/>
    <xf numFmtId="0" fontId="46" fillId="0" borderId="0" xfId="0" applyFont="1"/>
    <xf numFmtId="165" fontId="47" fillId="4" borderId="0" xfId="0" applyNumberFormat="1" applyFont="1" applyFill="1"/>
    <xf numFmtId="165" fontId="47" fillId="4" borderId="0" xfId="0" applyNumberFormat="1" applyFont="1" applyFill="1" applyAlignment="1">
      <alignment vertical="top"/>
    </xf>
    <xf numFmtId="0" fontId="0" fillId="0" borderId="0" xfId="0" applyAlignment="1">
      <alignment vertical="top"/>
    </xf>
    <xf numFmtId="0" fontId="48" fillId="0" borderId="0" xfId="0" applyFont="1" applyAlignment="1">
      <alignment vertical="top"/>
    </xf>
    <xf numFmtId="0" fontId="2" fillId="0" borderId="0" xfId="0" applyFont="1"/>
    <xf numFmtId="0" fontId="49" fillId="0" borderId="0" xfId="0" applyFont="1" applyAlignment="1">
      <alignment vertical="top"/>
    </xf>
    <xf numFmtId="0" fontId="2" fillId="0" borderId="0" xfId="0" applyFont="1" applyAlignment="1">
      <alignment vertical="top"/>
    </xf>
    <xf numFmtId="165" fontId="50" fillId="4" borderId="0" xfId="0" applyNumberFormat="1" applyFont="1" applyFill="1" applyAlignment="1">
      <alignment horizontal="left" vertical="top"/>
    </xf>
    <xf numFmtId="0" fontId="49" fillId="0" borderId="0" xfId="0" applyFont="1"/>
    <xf numFmtId="0" fontId="6" fillId="19" borderId="0" xfId="0" applyFont="1" applyFill="1" applyAlignment="1">
      <alignment horizontal="center" vertical="center" wrapText="1"/>
    </xf>
    <xf numFmtId="0" fontId="1" fillId="0" borderId="0" xfId="0" applyFont="1" applyAlignment="1">
      <alignment vertical="top"/>
    </xf>
    <xf numFmtId="0" fontId="0" fillId="13" borderId="0" xfId="0" applyFill="1"/>
    <xf numFmtId="0" fontId="0" fillId="12" borderId="0" xfId="0" applyFill="1"/>
    <xf numFmtId="0" fontId="0" fillId="15" borderId="0" xfId="0" applyFill="1"/>
    <xf numFmtId="0" fontId="0" fillId="20" borderId="0" xfId="0" applyFill="1"/>
    <xf numFmtId="166" fontId="9" fillId="21" borderId="0" xfId="0" applyNumberFormat="1" applyFont="1" applyFill="1" applyAlignment="1">
      <alignment horizontal="right"/>
    </xf>
    <xf numFmtId="3" fontId="7" fillId="21" borderId="0" xfId="1" applyNumberFormat="1" applyFont="1" applyFill="1"/>
    <xf numFmtId="0" fontId="0" fillId="14" borderId="33" xfId="0" applyFill="1" applyBorder="1"/>
    <xf numFmtId="0" fontId="41" fillId="0" borderId="0" xfId="0" applyFont="1"/>
    <xf numFmtId="0" fontId="5" fillId="22" borderId="0" xfId="0" applyFont="1" applyFill="1"/>
    <xf numFmtId="3" fontId="39" fillId="22" borderId="0" xfId="0" applyNumberFormat="1" applyFont="1" applyFill="1"/>
    <xf numFmtId="3" fontId="5" fillId="22" borderId="0" xfId="0" applyNumberFormat="1" applyFont="1" applyFill="1"/>
    <xf numFmtId="164" fontId="5" fillId="22" borderId="0" xfId="0" applyNumberFormat="1" applyFont="1" applyFill="1"/>
    <xf numFmtId="0" fontId="7" fillId="23" borderId="0" xfId="0" applyFont="1" applyFill="1"/>
    <xf numFmtId="3" fontId="40" fillId="23" borderId="0" xfId="0" applyNumberFormat="1" applyFont="1" applyFill="1"/>
    <xf numFmtId="3" fontId="7" fillId="23" borderId="0" xfId="0" applyNumberFormat="1" applyFont="1" applyFill="1"/>
    <xf numFmtId="164" fontId="7" fillId="23" borderId="0" xfId="0" applyNumberFormat="1" applyFont="1" applyFill="1"/>
    <xf numFmtId="0" fontId="7" fillId="0" borderId="0" xfId="1" applyFont="1"/>
    <xf numFmtId="0" fontId="31" fillId="13" borderId="16" xfId="0" applyFont="1" applyFill="1" applyBorder="1" applyAlignment="1">
      <alignment vertical="center"/>
    </xf>
    <xf numFmtId="0" fontId="31" fillId="13" borderId="14" xfId="0" applyFont="1" applyFill="1" applyBorder="1" applyAlignment="1">
      <alignment vertical="center"/>
    </xf>
    <xf numFmtId="0" fontId="0" fillId="13" borderId="14" xfId="0" applyFill="1" applyBorder="1" applyAlignment="1">
      <alignment vertical="center"/>
    </xf>
    <xf numFmtId="0" fontId="31" fillId="12" borderId="11" xfId="0" applyFont="1" applyFill="1" applyBorder="1" applyAlignment="1">
      <alignment vertical="center"/>
    </xf>
    <xf numFmtId="0" fontId="31" fillId="12" borderId="9" xfId="0" applyFont="1" applyFill="1" applyBorder="1" applyAlignment="1">
      <alignment vertical="center"/>
    </xf>
    <xf numFmtId="0" fontId="0" fillId="12" borderId="9" xfId="0" applyFill="1" applyBorder="1" applyAlignment="1">
      <alignment vertical="center"/>
    </xf>
    <xf numFmtId="0" fontId="31" fillId="20" borderId="36" xfId="0" applyFont="1" applyFill="1" applyBorder="1" applyAlignment="1">
      <alignment vertical="center"/>
    </xf>
    <xf numFmtId="0" fontId="31" fillId="20" borderId="37" xfId="0" applyFont="1" applyFill="1" applyBorder="1" applyAlignment="1">
      <alignment vertical="center"/>
    </xf>
    <xf numFmtId="0" fontId="0" fillId="20" borderId="37" xfId="0" applyFill="1" applyBorder="1" applyAlignment="1">
      <alignment vertical="center"/>
    </xf>
    <xf numFmtId="0" fontId="31" fillId="15" borderId="23" xfId="0" applyFont="1" applyFill="1" applyBorder="1" applyAlignment="1">
      <alignment vertical="center"/>
    </xf>
    <xf numFmtId="0" fontId="31" fillId="15" borderId="22" xfId="0" applyFont="1" applyFill="1" applyBorder="1" applyAlignment="1">
      <alignment vertical="center"/>
    </xf>
    <xf numFmtId="0" fontId="0" fillId="0" borderId="0" xfId="0" applyAlignment="1">
      <alignment vertical="center"/>
    </xf>
    <xf numFmtId="0" fontId="30" fillId="0" borderId="0" xfId="0" applyFont="1" applyAlignment="1">
      <alignment horizontal="left" vertical="top" wrapText="1"/>
    </xf>
    <xf numFmtId="3" fontId="53" fillId="20" borderId="38" xfId="0" applyNumberFormat="1" applyFont="1" applyFill="1" applyBorder="1" applyAlignment="1">
      <alignment horizontal="center"/>
    </xf>
    <xf numFmtId="3" fontId="53" fillId="20" borderId="0" xfId="0" applyNumberFormat="1" applyFont="1" applyFill="1" applyAlignment="1">
      <alignment horizontal="center"/>
    </xf>
    <xf numFmtId="3" fontId="33" fillId="13" borderId="17" xfId="0" applyNumberFormat="1" applyFont="1" applyFill="1" applyBorder="1" applyAlignment="1">
      <alignment horizontal="center"/>
    </xf>
    <xf numFmtId="3" fontId="33" fillId="13" borderId="0" xfId="0" applyNumberFormat="1" applyFont="1" applyFill="1" applyAlignment="1">
      <alignment horizontal="center"/>
    </xf>
    <xf numFmtId="3" fontId="32" fillId="12" borderId="12" xfId="0" applyNumberFormat="1" applyFont="1" applyFill="1" applyBorder="1" applyAlignment="1">
      <alignment horizontal="center"/>
    </xf>
    <xf numFmtId="3" fontId="32" fillId="12" borderId="0" xfId="0" applyNumberFormat="1" applyFont="1" applyFill="1" applyAlignment="1">
      <alignment horizontal="center"/>
    </xf>
    <xf numFmtId="0" fontId="26" fillId="0" borderId="0" xfId="0" applyFont="1" applyAlignment="1">
      <alignment horizontal="left" wrapText="1"/>
    </xf>
    <xf numFmtId="0" fontId="26" fillId="0" borderId="0" xfId="0" applyFont="1" applyAlignment="1">
      <alignment horizontal="left" vertical="center" wrapText="1"/>
    </xf>
    <xf numFmtId="0" fontId="26" fillId="0" borderId="0" xfId="0" applyFont="1" applyAlignment="1">
      <alignment horizontal="left" vertical="top" wrapText="1"/>
    </xf>
    <xf numFmtId="0" fontId="26" fillId="6" borderId="0" xfId="0" applyFont="1" applyFill="1" applyAlignment="1">
      <alignment vertical="top" wrapText="1"/>
    </xf>
    <xf numFmtId="0" fontId="37" fillId="0" borderId="0" xfId="0" applyFont="1" applyAlignment="1">
      <alignment horizontal="center" wrapText="1"/>
    </xf>
    <xf numFmtId="0" fontId="30" fillId="0" borderId="0" xfId="0" applyFont="1" applyAlignment="1">
      <alignment horizontal="right"/>
    </xf>
    <xf numFmtId="0" fontId="43" fillId="11" borderId="31" xfId="0" applyFont="1" applyFill="1" applyBorder="1" applyAlignment="1" applyProtection="1">
      <alignment horizontal="center" vertical="center"/>
      <protection locked="0"/>
    </xf>
    <xf numFmtId="0" fontId="43" fillId="11" borderId="32" xfId="0" applyFont="1" applyFill="1" applyBorder="1" applyAlignment="1">
      <alignment horizontal="center" vertical="center"/>
    </xf>
    <xf numFmtId="0" fontId="28" fillId="14" borderId="21" xfId="0" applyFont="1" applyFill="1" applyBorder="1" applyAlignment="1">
      <alignment horizontal="left" vertical="center" wrapText="1"/>
    </xf>
    <xf numFmtId="0" fontId="28" fillId="14" borderId="44" xfId="0" applyFont="1" applyFill="1" applyBorder="1" applyAlignment="1">
      <alignment horizontal="left" vertical="center" wrapText="1"/>
    </xf>
    <xf numFmtId="0" fontId="31" fillId="14" borderId="19" xfId="0" applyFont="1" applyFill="1" applyBorder="1" applyAlignment="1">
      <alignment horizontal="left" vertical="center" wrapText="1"/>
    </xf>
    <xf numFmtId="0" fontId="31" fillId="14" borderId="43" xfId="0" applyFont="1" applyFill="1" applyBorder="1" applyAlignment="1">
      <alignment horizontal="left" vertical="center" wrapText="1"/>
    </xf>
    <xf numFmtId="0" fontId="28" fillId="13" borderId="18" xfId="0" applyFont="1" applyFill="1" applyBorder="1" applyAlignment="1">
      <alignment horizontal="left" vertical="center" wrapText="1"/>
    </xf>
    <xf numFmtId="0" fontId="28" fillId="13" borderId="15" xfId="0" applyFont="1" applyFill="1" applyBorder="1" applyAlignment="1">
      <alignment horizontal="left" vertical="center" wrapText="1"/>
    </xf>
    <xf numFmtId="0" fontId="28" fillId="13" borderId="34" xfId="0" applyFont="1" applyFill="1" applyBorder="1" applyAlignment="1">
      <alignment horizontal="left" vertical="center" wrapText="1"/>
    </xf>
    <xf numFmtId="0" fontId="28" fillId="12" borderId="13" xfId="0" applyFont="1" applyFill="1" applyBorder="1" applyAlignment="1">
      <alignment horizontal="left" vertical="center" wrapText="1"/>
    </xf>
    <xf numFmtId="0" fontId="28" fillId="12" borderId="10" xfId="0" applyFont="1" applyFill="1" applyBorder="1" applyAlignment="1">
      <alignment horizontal="left" vertical="center" wrapText="1"/>
    </xf>
    <xf numFmtId="0" fontId="28" fillId="12" borderId="35" xfId="0" applyFont="1" applyFill="1" applyBorder="1" applyAlignment="1">
      <alignment horizontal="left" vertical="center" wrapText="1"/>
    </xf>
    <xf numFmtId="0" fontId="28" fillId="20" borderId="39" xfId="0" applyFont="1" applyFill="1" applyBorder="1" applyAlignment="1">
      <alignment horizontal="left" vertical="center" wrapText="1"/>
    </xf>
    <xf numFmtId="0" fontId="28" fillId="20" borderId="40" xfId="0" applyFont="1" applyFill="1" applyBorder="1" applyAlignment="1">
      <alignment horizontal="left" vertical="center" wrapText="1"/>
    </xf>
    <xf numFmtId="0" fontId="28" fillId="20" borderId="41" xfId="0" applyFont="1" applyFill="1" applyBorder="1" applyAlignment="1">
      <alignment horizontal="left" vertical="center" wrapText="1"/>
    </xf>
    <xf numFmtId="0" fontId="28" fillId="15" borderId="25" xfId="0" applyFont="1" applyFill="1" applyBorder="1" applyAlignment="1">
      <alignment horizontal="left" vertical="center" wrapText="1"/>
    </xf>
    <xf numFmtId="0" fontId="28" fillId="15" borderId="42" xfId="0" applyFont="1" applyFill="1" applyBorder="1" applyAlignment="1">
      <alignment horizontal="left" vertical="center" wrapText="1"/>
    </xf>
    <xf numFmtId="0" fontId="16" fillId="5" borderId="0" xfId="0" applyFont="1" applyFill="1" applyAlignment="1">
      <alignment horizontal="center" vertical="center"/>
    </xf>
    <xf numFmtId="0" fontId="16" fillId="5" borderId="1" xfId="0" applyFont="1" applyFill="1" applyBorder="1" applyAlignment="1">
      <alignment horizontal="center" vertical="center"/>
    </xf>
    <xf numFmtId="0" fontId="16" fillId="5" borderId="5" xfId="0" applyFont="1" applyFill="1" applyBorder="1" applyAlignment="1">
      <alignment horizontal="center" vertical="center"/>
    </xf>
  </cellXfs>
  <cellStyles count="3">
    <cellStyle name="Normal" xfId="0" builtinId="0"/>
    <cellStyle name="Normal 2" xfId="1" xr:uid="{DAB8C356-0D9C-914F-A02C-A3397107DEDD}"/>
    <cellStyle name="Normal 3" xfId="2" xr:uid="{FCDF4789-CD52-BF49-90E1-64802618933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UC–FSM gap as % of all pupils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 Engine'!$F$43</c:f>
              <c:strCache>
                <c:ptCount val="1"/>
                <c:pt idx="0">
                  <c:v>Gap (% of pupils)</c:v>
                </c:pt>
              </c:strCache>
            </c:strRef>
          </c:tx>
          <c:spPr>
            <a:solidFill>
              <a:schemeClr val="accent1"/>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1-A8D8-AB4D-AD5C-F687970E7BB3}"/>
              </c:ext>
            </c:extLst>
          </c:dPt>
          <c:dPt>
            <c:idx val="1"/>
            <c:invertIfNegative val="0"/>
            <c:bubble3D val="0"/>
            <c:spPr>
              <a:solidFill>
                <a:srgbClr val="A6A6A6"/>
              </a:solidFill>
              <a:ln>
                <a:noFill/>
              </a:ln>
              <a:effectLst/>
            </c:spPr>
            <c:extLst>
              <c:ext xmlns:c16="http://schemas.microsoft.com/office/drawing/2014/chart" uri="{C3380CC4-5D6E-409C-BE32-E72D297353CC}">
                <c16:uniqueId val="{00000002-A8D8-AB4D-AD5C-F687970E7BB3}"/>
              </c:ext>
            </c:extLst>
          </c:dPt>
          <c:dPt>
            <c:idx val="2"/>
            <c:invertIfNegative val="0"/>
            <c:bubble3D val="0"/>
            <c:spPr>
              <a:solidFill>
                <a:srgbClr val="A6A6A6"/>
              </a:solidFill>
              <a:ln>
                <a:noFill/>
              </a:ln>
              <a:effectLst/>
            </c:spPr>
            <c:extLst>
              <c:ext xmlns:c16="http://schemas.microsoft.com/office/drawing/2014/chart" uri="{C3380CC4-5D6E-409C-BE32-E72D297353CC}">
                <c16:uniqueId val="{00000003-A8D8-AB4D-AD5C-F687970E7BB3}"/>
              </c:ext>
            </c:extLst>
          </c:dPt>
          <c:dLbls>
            <c:numFmt formatCode="0.0&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Engine'!$E$44:$E$46</c:f>
              <c:strCache>
                <c:ptCount val="3"/>
                <c:pt idx="0">
                  <c:v>North Lincolnshire — 3,743 children</c:v>
                </c:pt>
                <c:pt idx="1">
                  <c:v>Region avg</c:v>
                </c:pt>
                <c:pt idx="2">
                  <c:v>England avg</c:v>
                </c:pt>
              </c:strCache>
            </c:strRef>
          </c:cat>
          <c:val>
            <c:numRef>
              <c:f>'Calc Engine'!$F$44:$F$46</c:f>
              <c:numCache>
                <c:formatCode>General</c:formatCode>
                <c:ptCount val="3"/>
                <c:pt idx="0">
                  <c:v>16.575882378991189</c:v>
                </c:pt>
                <c:pt idx="1">
                  <c:v>18.680553649053305</c:v>
                </c:pt>
                <c:pt idx="2">
                  <c:v>17.611978184402716</c:v>
                </c:pt>
              </c:numCache>
            </c:numRef>
          </c:val>
          <c:extLst>
            <c:ext xmlns:c16="http://schemas.microsoft.com/office/drawing/2014/chart" uri="{C3380CC4-5D6E-409C-BE32-E72D297353CC}">
              <c16:uniqueId val="{00000000-A8D8-AB4D-AD5C-F687970E7BB3}"/>
            </c:ext>
          </c:extLst>
        </c:ser>
        <c:dLbls>
          <c:showLegendKey val="0"/>
          <c:showVal val="0"/>
          <c:showCatName val="0"/>
          <c:showSerName val="0"/>
          <c:showPercent val="0"/>
          <c:showBubbleSize val="0"/>
        </c:dLbls>
        <c:gapWidth val="219"/>
        <c:overlap val="-27"/>
        <c:axId val="660561023"/>
        <c:axId val="39195840"/>
      </c:barChart>
      <c:catAx>
        <c:axId val="66056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95840"/>
        <c:crosses val="autoZero"/>
        <c:auto val="1"/>
        <c:lblAlgn val="ctr"/>
        <c:lblOffset val="100"/>
        <c:noMultiLvlLbl val="0"/>
      </c:catAx>
      <c:valAx>
        <c:axId val="391958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5610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UC-FSM gap by year group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 Engine'!$F$48</c:f>
              <c:strCache>
                <c:ptCount val="1"/>
                <c:pt idx="0">
                  <c:v>FSM-registered</c:v>
                </c:pt>
              </c:strCache>
            </c:strRef>
          </c:tx>
          <c:spPr>
            <a:solidFill>
              <a:srgbClr val="2E7D3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Engine'!$E$49:$E$51</c:f>
              <c:strCache>
                <c:ptCount val="3"/>
                <c:pt idx="0">
                  <c:v>Reception–Year 2</c:v>
                </c:pt>
                <c:pt idx="1">
                  <c:v>Years 3–6</c:v>
                </c:pt>
                <c:pt idx="2">
                  <c:v>Years 7–11</c:v>
                </c:pt>
              </c:strCache>
            </c:strRef>
          </c:cat>
          <c:val>
            <c:numRef>
              <c:f>'Calc Engine'!$F$49:$F$51</c:f>
              <c:numCache>
                <c:formatCode>General</c:formatCode>
                <c:ptCount val="3"/>
                <c:pt idx="0">
                  <c:v>1122</c:v>
                </c:pt>
                <c:pt idx="1">
                  <c:v>2545</c:v>
                </c:pt>
                <c:pt idx="2">
                  <c:v>3310</c:v>
                </c:pt>
              </c:numCache>
            </c:numRef>
          </c:val>
          <c:extLst>
            <c:ext xmlns:c16="http://schemas.microsoft.com/office/drawing/2014/chart" uri="{C3380CC4-5D6E-409C-BE32-E72D297353CC}">
              <c16:uniqueId val="{00000000-A45B-3941-9E4A-7F2EE934DA05}"/>
            </c:ext>
          </c:extLst>
        </c:ser>
        <c:ser>
          <c:idx val="1"/>
          <c:order val="1"/>
          <c:tx>
            <c:strRef>
              <c:f>'Calc Engine'!$G$48</c:f>
              <c:strCache>
                <c:ptCount val="1"/>
                <c:pt idx="0">
                  <c:v>In UC households</c:v>
                </c:pt>
              </c:strCache>
            </c:strRef>
          </c:tx>
          <c:spPr>
            <a:solidFill>
              <a:srgbClr val="C55A1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Engine'!$E$49:$E$51</c:f>
              <c:strCache>
                <c:ptCount val="3"/>
                <c:pt idx="0">
                  <c:v>Reception–Year 2</c:v>
                </c:pt>
                <c:pt idx="1">
                  <c:v>Years 3–6</c:v>
                </c:pt>
                <c:pt idx="2">
                  <c:v>Years 7–11</c:v>
                </c:pt>
              </c:strCache>
            </c:strRef>
          </c:cat>
          <c:val>
            <c:numRef>
              <c:f>'Calc Engine'!$G$49:$G$51</c:f>
              <c:numCache>
                <c:formatCode>General</c:formatCode>
                <c:ptCount val="3"/>
                <c:pt idx="0">
                  <c:v>2380</c:v>
                </c:pt>
                <c:pt idx="1">
                  <c:v>3580</c:v>
                </c:pt>
                <c:pt idx="2">
                  <c:v>4760</c:v>
                </c:pt>
              </c:numCache>
            </c:numRef>
          </c:val>
          <c:extLst>
            <c:ext xmlns:c16="http://schemas.microsoft.com/office/drawing/2014/chart" uri="{C3380CC4-5D6E-409C-BE32-E72D297353CC}">
              <c16:uniqueId val="{00000001-A45B-3941-9E4A-7F2EE934DA05}"/>
            </c:ext>
          </c:extLst>
        </c:ser>
        <c:dLbls>
          <c:showLegendKey val="0"/>
          <c:showVal val="0"/>
          <c:showCatName val="0"/>
          <c:showSerName val="0"/>
          <c:showPercent val="0"/>
          <c:showBubbleSize val="0"/>
        </c:dLbls>
        <c:gapWidth val="219"/>
        <c:axId val="444007776"/>
        <c:axId val="444506272"/>
      </c:barChart>
      <c:catAx>
        <c:axId val="44400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506272"/>
        <c:crosses val="autoZero"/>
        <c:auto val="1"/>
        <c:lblAlgn val="ctr"/>
        <c:lblOffset val="100"/>
        <c:noMultiLvlLbl val="0"/>
      </c:catAx>
      <c:valAx>
        <c:axId val="44450627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007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Where council sits in its region (UC-FSM gap as % of pupils)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'Calc Engine'!$F$53</c:f>
              <c:strCache>
                <c:ptCount val="1"/>
                <c:pt idx="0">
                  <c:v>Gap (% of pupils)</c:v>
                </c:pt>
              </c:strCache>
            </c:strRef>
          </c:tx>
          <c:spPr>
            <a:solidFill>
              <a:schemeClr val="accent1"/>
            </a:solidFill>
            <a:ln>
              <a:noFill/>
            </a:ln>
            <a:effectLst/>
          </c:spPr>
          <c:invertIfNegative val="0"/>
          <c:dPt>
            <c:idx val="0"/>
            <c:invertIfNegative val="0"/>
            <c:bubble3D val="0"/>
            <c:spPr>
              <a:solidFill>
                <a:srgbClr val="7030A0"/>
              </a:solidFill>
              <a:ln>
                <a:noFill/>
              </a:ln>
              <a:effectLst/>
            </c:spPr>
            <c:extLst>
              <c:ext xmlns:c16="http://schemas.microsoft.com/office/drawing/2014/chart" uri="{C3380CC4-5D6E-409C-BE32-E72D297353CC}">
                <c16:uniqueId val="{00000001-72DD-4E43-B031-8E9BBE3207BA}"/>
              </c:ext>
            </c:extLst>
          </c:dPt>
          <c:dPt>
            <c:idx val="1"/>
            <c:invertIfNegative val="0"/>
            <c:bubble3D val="0"/>
            <c:spPr>
              <a:solidFill>
                <a:srgbClr val="A6A6A6"/>
              </a:solidFill>
              <a:ln>
                <a:noFill/>
              </a:ln>
              <a:effectLst/>
            </c:spPr>
            <c:extLst>
              <c:ext xmlns:c16="http://schemas.microsoft.com/office/drawing/2014/chart" uri="{C3380CC4-5D6E-409C-BE32-E72D297353CC}">
                <c16:uniqueId val="{00000002-72DD-4E43-B031-8E9BBE3207BA}"/>
              </c:ext>
            </c:extLst>
          </c:dPt>
          <c:dPt>
            <c:idx val="2"/>
            <c:invertIfNegative val="0"/>
            <c:bubble3D val="0"/>
            <c:spPr>
              <a:solidFill>
                <a:srgbClr val="A6A6A6"/>
              </a:solidFill>
              <a:ln>
                <a:noFill/>
              </a:ln>
              <a:effectLst/>
            </c:spPr>
            <c:extLst>
              <c:ext xmlns:c16="http://schemas.microsoft.com/office/drawing/2014/chart" uri="{C3380CC4-5D6E-409C-BE32-E72D297353CC}">
                <c16:uniqueId val="{00000003-72DD-4E43-B031-8E9BBE3207BA}"/>
              </c:ext>
            </c:extLst>
          </c:dPt>
          <c:dPt>
            <c:idx val="3"/>
            <c:invertIfNegative val="0"/>
            <c:bubble3D val="0"/>
            <c:spPr>
              <a:solidFill>
                <a:srgbClr val="A6A6A6"/>
              </a:solidFill>
              <a:ln>
                <a:noFill/>
              </a:ln>
              <a:effectLst/>
            </c:spPr>
            <c:extLst>
              <c:ext xmlns:c16="http://schemas.microsoft.com/office/drawing/2014/chart" uri="{C3380CC4-5D6E-409C-BE32-E72D297353CC}">
                <c16:uniqueId val="{00000004-72DD-4E43-B031-8E9BBE3207BA}"/>
              </c:ext>
            </c:extLst>
          </c:dPt>
          <c:dLbls>
            <c:numFmt formatCode="0.0&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Engine'!$E$54:$E$57</c:f>
              <c:strCache>
                <c:ptCount val="4"/>
                <c:pt idx="0">
                  <c:v>North Lincolnshire — 3,743 children</c:v>
                </c:pt>
                <c:pt idx="1">
                  <c:v>Region lowest</c:v>
                </c:pt>
                <c:pt idx="2">
                  <c:v>Region average</c:v>
                </c:pt>
                <c:pt idx="3">
                  <c:v>Region highest</c:v>
                </c:pt>
              </c:strCache>
            </c:strRef>
          </c:cat>
          <c:val>
            <c:numRef>
              <c:f>'Calc Engine'!$F$54:$F$57</c:f>
              <c:numCache>
                <c:formatCode>General</c:formatCode>
                <c:ptCount val="4"/>
                <c:pt idx="0">
                  <c:v>16.575882378991189</c:v>
                </c:pt>
                <c:pt idx="1">
                  <c:v>11.828101243180395</c:v>
                </c:pt>
                <c:pt idx="2">
                  <c:v>18.680553649053305</c:v>
                </c:pt>
                <c:pt idx="3">
                  <c:v>28.868876246631501</c:v>
                </c:pt>
              </c:numCache>
            </c:numRef>
          </c:val>
          <c:extLst>
            <c:ext xmlns:c16="http://schemas.microsoft.com/office/drawing/2014/chart" uri="{C3380CC4-5D6E-409C-BE32-E72D297353CC}">
              <c16:uniqueId val="{00000000-72DD-4E43-B031-8E9BBE3207BA}"/>
            </c:ext>
          </c:extLst>
        </c:ser>
        <c:dLbls>
          <c:showLegendKey val="0"/>
          <c:showVal val="0"/>
          <c:showCatName val="0"/>
          <c:showSerName val="0"/>
          <c:showPercent val="0"/>
          <c:showBubbleSize val="0"/>
        </c:dLbls>
        <c:gapWidth val="182"/>
        <c:axId val="105809552"/>
        <c:axId val="1811126608"/>
      </c:barChart>
      <c:catAx>
        <c:axId val="105809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126608"/>
        <c:crosses val="autoZero"/>
        <c:auto val="1"/>
        <c:lblAlgn val="ctr"/>
        <c:lblOffset val="100"/>
        <c:noMultiLvlLbl val="0"/>
      </c:catAx>
      <c:valAx>
        <c:axId val="1811126608"/>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809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Potential additional children by year grouping</a:t>
            </a:r>
          </a:p>
        </c:rich>
      </c:tx>
      <c:layout>
        <c:manualLayout>
          <c:xMode val="edge"/>
          <c:yMode val="edge"/>
          <c:x val="0.21517243023576407"/>
          <c:y val="2.385685884691848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rgbClr val="C55A1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 Engine'!$E$60:$E$62</c:f>
              <c:strCache>
                <c:ptCount val="3"/>
                <c:pt idx="0">
                  <c:v>Reception–Year 2 · 0%</c:v>
                </c:pt>
                <c:pt idx="1">
                  <c:v>Years 3–6 · 42%</c:v>
                </c:pt>
                <c:pt idx="2">
                  <c:v>Years 7–11 · 58%</c:v>
                </c:pt>
              </c:strCache>
            </c:strRef>
          </c:cat>
          <c:val>
            <c:numRef>
              <c:f>'Calc Engine'!$F$60:$F$62</c:f>
              <c:numCache>
                <c:formatCode>General</c:formatCode>
                <c:ptCount val="3"/>
                <c:pt idx="0">
                  <c:v>0</c:v>
                </c:pt>
                <c:pt idx="1">
                  <c:v>1035</c:v>
                </c:pt>
                <c:pt idx="2">
                  <c:v>1450</c:v>
                </c:pt>
              </c:numCache>
            </c:numRef>
          </c:val>
          <c:extLst>
            <c:ext xmlns:c16="http://schemas.microsoft.com/office/drawing/2014/chart" uri="{C3380CC4-5D6E-409C-BE32-E72D297353CC}">
              <c16:uniqueId val="{00000000-3178-204E-9C72-F9ED70A15820}"/>
            </c:ext>
          </c:extLst>
        </c:ser>
        <c:dLbls>
          <c:showLegendKey val="0"/>
          <c:showVal val="0"/>
          <c:showCatName val="0"/>
          <c:showSerName val="0"/>
          <c:showPercent val="0"/>
          <c:showBubbleSize val="0"/>
        </c:dLbls>
        <c:gapWidth val="219"/>
        <c:axId val="1579545327"/>
        <c:axId val="5462783"/>
      </c:barChart>
      <c:catAx>
        <c:axId val="15795453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62783"/>
        <c:crosses val="autoZero"/>
        <c:auto val="1"/>
        <c:lblAlgn val="ctr"/>
        <c:lblOffset val="100"/>
        <c:noMultiLvlLbl val="0"/>
      </c:catAx>
      <c:valAx>
        <c:axId val="5462783"/>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5453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101600</xdr:colOff>
      <xdr:row>14</xdr:row>
      <xdr:rowOff>0</xdr:rowOff>
    </xdr:from>
    <xdr:to>
      <xdr:col>3</xdr:col>
      <xdr:colOff>381000</xdr:colOff>
      <xdr:row>31</xdr:row>
      <xdr:rowOff>0</xdr:rowOff>
    </xdr:to>
    <xdr:graphicFrame macro="">
      <xdr:nvGraphicFramePr>
        <xdr:cNvPr id="18" name="Chart 1">
          <a:extLst>
            <a:ext uri="{FF2B5EF4-FFF2-40B4-BE49-F238E27FC236}">
              <a16:creationId xmlns:a16="http://schemas.microsoft.com/office/drawing/2014/main" id="{A23E834E-65B2-62F6-A935-597C894FC9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546100</xdr:colOff>
      <xdr:row>14</xdr:row>
      <xdr:rowOff>0</xdr:rowOff>
    </xdr:from>
    <xdr:to>
      <xdr:col>8</xdr:col>
      <xdr:colOff>393700</xdr:colOff>
      <xdr:row>31</xdr:row>
      <xdr:rowOff>0</xdr:rowOff>
    </xdr:to>
    <xdr:graphicFrame macro="">
      <xdr:nvGraphicFramePr>
        <xdr:cNvPr id="19" name="Chart 2">
          <a:extLst>
            <a:ext uri="{FF2B5EF4-FFF2-40B4-BE49-F238E27FC236}">
              <a16:creationId xmlns:a16="http://schemas.microsoft.com/office/drawing/2014/main" id="{2B9712EF-86C5-E196-7D09-0D03467C8C34}"/>
            </a:ext>
            <a:ext uri="{147F2762-F138-4A5C-976F-8EAC2B608ADB}">
              <a16:predDERef xmlns:a16="http://schemas.microsoft.com/office/drawing/2014/main" pred="{A23E834E-65B2-62F6-A935-597C894FC9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647700</xdr:colOff>
      <xdr:row>14</xdr:row>
      <xdr:rowOff>0</xdr:rowOff>
    </xdr:from>
    <xdr:to>
      <xdr:col>13</xdr:col>
      <xdr:colOff>0</xdr:colOff>
      <xdr:row>31</xdr:row>
      <xdr:rowOff>0</xdr:rowOff>
    </xdr:to>
    <xdr:graphicFrame macro="">
      <xdr:nvGraphicFramePr>
        <xdr:cNvPr id="20" name="Chart 3">
          <a:extLst>
            <a:ext uri="{FF2B5EF4-FFF2-40B4-BE49-F238E27FC236}">
              <a16:creationId xmlns:a16="http://schemas.microsoft.com/office/drawing/2014/main" id="{E6DF61B9-9C47-6320-8AE8-32D62B269990}"/>
            </a:ext>
            <a:ext uri="{147F2762-F138-4A5C-976F-8EAC2B608ADB}">
              <a16:predDERef xmlns:a16="http://schemas.microsoft.com/office/drawing/2014/main" pred="{2B9712EF-86C5-E196-7D09-0D03467C8C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101600</xdr:colOff>
      <xdr:row>32</xdr:row>
      <xdr:rowOff>0</xdr:rowOff>
    </xdr:from>
    <xdr:to>
      <xdr:col>6</xdr:col>
      <xdr:colOff>508000</xdr:colOff>
      <xdr:row>39</xdr:row>
      <xdr:rowOff>1460500</xdr:rowOff>
    </xdr:to>
    <xdr:graphicFrame macro="">
      <xdr:nvGraphicFramePr>
        <xdr:cNvPr id="13" name="KeyStage">
          <a:extLst>
            <a:ext uri="{FF2B5EF4-FFF2-40B4-BE49-F238E27FC236}">
              <a16:creationId xmlns:a16="http://schemas.microsoft.com/office/drawing/2014/main" id="{A236CF98-1E2D-E079-86C1-E71AF77528A3}"/>
            </a:ext>
            <a:ext uri="{147F2762-F138-4A5C-976F-8EAC2B608ADB}">
              <a16:predDERef xmlns:a16="http://schemas.microsoft.com/office/drawing/2014/main" pred="{E6DF61B9-9C47-6320-8AE8-32D62B2699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756356</xdr:colOff>
      <xdr:row>32</xdr:row>
      <xdr:rowOff>62559</xdr:rowOff>
    </xdr:from>
    <xdr:to>
      <xdr:col>13</xdr:col>
      <xdr:colOff>17404</xdr:colOff>
      <xdr:row>39</xdr:row>
      <xdr:rowOff>1490133</xdr:rowOff>
    </xdr:to>
    <xdr:sp macro="" textlink="">
      <xdr:nvSpPr>
        <xdr:cNvPr id="6" name="YearGroupNote">
          <a:extLst>
            <a:ext uri="{FF2B5EF4-FFF2-40B4-BE49-F238E27FC236}">
              <a16:creationId xmlns:a16="http://schemas.microsoft.com/office/drawing/2014/main" id="{7200C992-8A47-B3C4-6BB5-ACE54123EB8E}"/>
            </a:ext>
          </a:extLst>
        </xdr:cNvPr>
        <xdr:cNvSpPr txBox="1"/>
      </xdr:nvSpPr>
      <xdr:spPr>
        <a:xfrm>
          <a:off x="7035800" y="8305800"/>
          <a:ext cx="7010400" cy="3238500"/>
        </a:xfrm>
        <a:prstGeom prst="rect">
          <a:avLst/>
        </a:prstGeom>
        <a:solidFill>
          <a:srgbClr val="FFFFFF"/>
        </a:solidFill>
        <a:ln w="12700">
          <a:solidFill>
            <a:srgbClr val="BFBFBF"/>
          </a:solidFill>
        </a:ln>
      </xdr:spPr>
      <xdr:txBody>
        <a:bodyPr vertOverflow="overflow" vert="horz" wrap="square" rtlCol="0" anchor="t">
          <a:normAutofit/>
        </a:bodyPr>
        <a:lstStyle/>
        <a:p>
          <a:pPr algn="l"/>
          <a:r>
            <a:rPr kumimoji="0" lang="en-GB" sz="1000" b="0" i="0" u="none" strike="noStrike" kern="0" cap="none" spc="0" normalizeH="0" baseline="0" noProof="0">
              <a:ln>
                <a:noFill/>
              </a:ln>
              <a:solidFill>
                <a:sysClr val="windowText" lastClr="000000"/>
              </a:solidFill>
              <a:effectLst/>
              <a:uLnTx/>
              <a:uFillTx/>
              <a:latin typeface="Calibri"/>
              <a:cs typeface="Calibri"/>
            </a:rPr>
            <a:t>Why some year groups show zero:
•  Reception–Year 2: always 0. All infants already receive a free school meal under Universal Infant FSM (UIFSM), so the expansion adds no new children here.
•  Years 3–6: 0 for London authorities only - the Mayor of London's Universal Primary FSM already covers all London primary pupils.
•  Years 7–11: children in Universal Credit households who are not already registered for FSM - the group the expansion would newly capture.
These three year groupings match the structure of the Detailed tab, and the bars sum to the headline potential uplift.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85C1506-9829-DD42-81DE-588A84403745}">
  <we:reference id="29673e3c-d826-4f00-92ee-162334a52b1a" version="1.0.0.8" store="EXCatalog" storeType="EXCatalog"/>
  <we:alternateReferences>
    <we:reference id="WA200009404" version="1.0.0.8" store="en-GB" storeType="OMEX"/>
  </we:alternateReferences>
  <we:properties>
    <we:property name="claude.fileId" value="&quot;9038d6d9-b900-4a79-aeec-086b3dbc749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1DC5-3C81-BD4E-8C84-19AD18C866A4}">
  <dimension ref="A1:A22"/>
  <sheetViews>
    <sheetView topLeftCell="A15" zoomScale="160" zoomScaleNormal="160" workbookViewId="0">
      <selection activeCell="A20" sqref="A20"/>
    </sheetView>
  </sheetViews>
  <sheetFormatPr defaultColWidth="8.85546875" defaultRowHeight="15"/>
  <cols>
    <col min="1" max="1" width="120" customWidth="1"/>
  </cols>
  <sheetData>
    <row r="1" spans="1:1" ht="21.95">
      <c r="A1" s="63" t="s">
        <v>0</v>
      </c>
    </row>
    <row r="3" spans="1:1" ht="21.95">
      <c r="A3" s="82" t="s">
        <v>1</v>
      </c>
    </row>
    <row r="4" spans="1:1" ht="62.25" customHeight="1">
      <c r="A4" s="99" t="s">
        <v>2</v>
      </c>
    </row>
    <row r="5" spans="1:1" s="36" customFormat="1" ht="17.100000000000001">
      <c r="A5" s="83" t="s">
        <v>3</v>
      </c>
    </row>
    <row r="6" spans="1:1" ht="120" customHeight="1">
      <c r="A6" s="99" t="s">
        <v>4</v>
      </c>
    </row>
    <row r="7" spans="1:1" ht="17.100000000000001">
      <c r="A7" s="83" t="s">
        <v>5</v>
      </c>
    </row>
    <row r="8" spans="1:1" ht="138" customHeight="1">
      <c r="A8" s="99" t="s">
        <v>6</v>
      </c>
    </row>
    <row r="9" spans="1:1" ht="17.100000000000001">
      <c r="A9" s="83" t="s">
        <v>7</v>
      </c>
    </row>
    <row r="10" spans="1:1" ht="17.100000000000001">
      <c r="A10" s="98" t="s">
        <v>8</v>
      </c>
    </row>
    <row r="11" spans="1:1" ht="57.75" customHeight="1">
      <c r="A11" s="99" t="s">
        <v>9</v>
      </c>
    </row>
    <row r="12" spans="1:1" ht="17.100000000000001">
      <c r="A12" s="98" t="s">
        <v>10</v>
      </c>
    </row>
    <row r="13" spans="1:1" ht="73.5" customHeight="1">
      <c r="A13" s="99" t="s">
        <v>11</v>
      </c>
    </row>
    <row r="14" spans="1:1" ht="17.100000000000001">
      <c r="A14" s="98" t="s">
        <v>12</v>
      </c>
    </row>
    <row r="15" spans="1:1" ht="179.25" customHeight="1">
      <c r="A15" s="100" t="s">
        <v>13</v>
      </c>
    </row>
    <row r="16" spans="1:1" ht="27.75" customHeight="1">
      <c r="A16" s="84" t="s">
        <v>14</v>
      </c>
    </row>
    <row r="18" spans="1:1">
      <c r="A18" t="s">
        <v>15</v>
      </c>
    </row>
    <row r="22" spans="1:1" ht="189.95" customHeight="1"/>
  </sheetData>
  <sheetProtection algorithmName="SHA-512" hashValue="kWnxc0p27Jj0CY5g7mAQQ7U2ev2sIT6Kea1Ex8DH5GvYX1OnPurSd5ubuEY1ZmZYnDSGdjcizrCJXeqCRsZL0Q==" saltValue="/SoEAAFpdLlOVZRmcmBeOg==" spinCount="100000" sheet="1" objects="1" scenarios="1" autoFilter="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opLeftCell="A16" zoomScale="150" zoomScaleNormal="150" workbookViewId="0">
      <selection activeCell="A22" sqref="A22"/>
    </sheetView>
  </sheetViews>
  <sheetFormatPr defaultColWidth="8.85546875" defaultRowHeight="15"/>
  <cols>
    <col min="1" max="1" width="132.85546875" customWidth="1"/>
  </cols>
  <sheetData>
    <row r="1" spans="1:1" ht="21.95">
      <c r="A1" s="63" t="s">
        <v>16</v>
      </c>
    </row>
    <row r="2" spans="1:1">
      <c r="A2" s="64"/>
    </row>
    <row r="3" spans="1:1" s="36" customFormat="1" ht="17.100000000000001">
      <c r="A3" s="65" t="s">
        <v>17</v>
      </c>
    </row>
    <row r="4" spans="1:1" ht="139.5" customHeight="1">
      <c r="A4" s="66" t="s">
        <v>18</v>
      </c>
    </row>
    <row r="5" spans="1:1" ht="17.100000000000001">
      <c r="A5" s="65" t="s">
        <v>19</v>
      </c>
    </row>
    <row r="6" spans="1:1" ht="307.5" customHeight="1">
      <c r="A6" s="66" t="s">
        <v>20</v>
      </c>
    </row>
    <row r="7" spans="1:1" ht="17.100000000000001">
      <c r="A7" s="65" t="s">
        <v>21</v>
      </c>
    </row>
    <row r="8" spans="1:1" ht="327" customHeight="1">
      <c r="A8" s="97" t="s">
        <v>22</v>
      </c>
    </row>
    <row r="9" spans="1:1" ht="17.100000000000001">
      <c r="A9" s="65" t="s">
        <v>23</v>
      </c>
    </row>
    <row r="10" spans="1:1" ht="277.5" customHeight="1">
      <c r="A10" s="66" t="s">
        <v>24</v>
      </c>
    </row>
    <row r="11" spans="1:1" ht="17.100000000000001">
      <c r="A11" s="65" t="s">
        <v>25</v>
      </c>
    </row>
    <row r="12" spans="1:1" ht="294.75" customHeight="1">
      <c r="A12" s="66" t="s">
        <v>26</v>
      </c>
    </row>
    <row r="13" spans="1:1" ht="17.100000000000001">
      <c r="A13" s="65" t="s">
        <v>27</v>
      </c>
    </row>
    <row r="14" spans="1:1" ht="409.5" customHeight="1">
      <c r="A14" s="66" t="s">
        <v>28</v>
      </c>
    </row>
    <row r="15" spans="1:1" ht="17.100000000000001">
      <c r="A15" s="65" t="s">
        <v>29</v>
      </c>
    </row>
    <row r="16" spans="1:1" ht="231.75" customHeight="1">
      <c r="A16" s="66" t="s">
        <v>30</v>
      </c>
    </row>
    <row r="17" spans="1:1" ht="17.100000000000001">
      <c r="A17" s="65" t="s">
        <v>31</v>
      </c>
    </row>
    <row r="18" spans="1:1" ht="156" customHeight="1">
      <c r="A18" s="69" t="s">
        <v>32</v>
      </c>
    </row>
    <row r="19" spans="1:1">
      <c r="A19" s="84" t="s">
        <v>14</v>
      </c>
    </row>
  </sheetData>
  <sheetProtection algorithmName="SHA-512" hashValue="bx7Y1UMiKHOVR8gSjjpuaGBLa4HLa/24b3zVuHuEjr/jKc0aUSysHCgJ5RRp6UhcQ2KgLrHTUBJ1oW8NFg2Zxg==" saltValue="yrEi2xwdZq/TTN//K/yvng==" spinCount="100000" sheet="1" objects="1" scenarios="1" autoFilter="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40890-84D9-7541-84BD-D2E860D35E21}">
  <sheetPr>
    <tabColor rgb="FFFF0000"/>
  </sheetPr>
  <dimension ref="A1:M54"/>
  <sheetViews>
    <sheetView showGridLines="0" tabSelected="1" topLeftCell="A2" zoomScale="140" zoomScaleNormal="140" workbookViewId="0">
      <selection activeCell="C3" sqref="C3:D3"/>
    </sheetView>
  </sheetViews>
  <sheetFormatPr defaultColWidth="10.85546875" defaultRowHeight="15"/>
  <cols>
    <col min="1" max="2" width="15.140625" customWidth="1"/>
    <col min="3" max="4" width="15.85546875" customWidth="1"/>
    <col min="5" max="6" width="10.140625" customWidth="1"/>
    <col min="7" max="7" width="12.42578125" customWidth="1"/>
    <col min="8" max="8" width="12.28515625" customWidth="1"/>
    <col min="9" max="9" width="9.140625" customWidth="1"/>
    <col min="10" max="10" width="15.28515625" customWidth="1"/>
    <col min="11" max="11" width="17" customWidth="1"/>
    <col min="12" max="12" width="15.28515625" customWidth="1"/>
    <col min="13" max="13" width="23.28515625" customWidth="1"/>
  </cols>
  <sheetData>
    <row r="1" spans="1:13" ht="24">
      <c r="A1" s="85" t="s">
        <v>33</v>
      </c>
    </row>
    <row r="2" spans="1:13" ht="32.25" customHeight="1">
      <c r="A2" s="143" t="s">
        <v>34</v>
      </c>
      <c r="B2" s="143"/>
      <c r="C2" s="143"/>
      <c r="D2" s="143"/>
      <c r="E2" s="143"/>
      <c r="F2" s="143"/>
      <c r="G2" s="143"/>
      <c r="H2" s="143"/>
      <c r="I2" s="143"/>
      <c r="J2" s="143"/>
      <c r="K2" s="143"/>
      <c r="L2" s="143"/>
      <c r="M2" s="143"/>
    </row>
    <row r="3" spans="1:13" ht="87.95" customHeight="1">
      <c r="A3" s="154" t="s">
        <v>35</v>
      </c>
      <c r="B3" s="154"/>
      <c r="C3" s="156" t="s">
        <v>36</v>
      </c>
      <c r="D3" s="157"/>
      <c r="E3" s="101" t="s">
        <v>37</v>
      </c>
    </row>
    <row r="4" spans="1:13">
      <c r="A4" s="155" t="str">
        <f>'Calc Engine'!C42&amp;"  ·  "&amp;'Calc Engine'!C43&amp;"  ·  "&amp;'Calc Engine'!C44</f>
        <v>Yorkshire and The Humber  ·  Unitary  ·  Rural/Mixed</v>
      </c>
      <c r="B4" s="155"/>
      <c r="C4" s="155"/>
    </row>
    <row r="6" spans="1:13" ht="42" customHeight="1">
      <c r="A6" s="131" t="s">
        <v>38</v>
      </c>
      <c r="B6" s="132"/>
      <c r="C6" s="133"/>
      <c r="D6" s="134" t="s">
        <v>39</v>
      </c>
      <c r="E6" s="135"/>
      <c r="F6" s="136"/>
      <c r="G6" s="137" t="s">
        <v>40</v>
      </c>
      <c r="H6" s="138"/>
      <c r="I6" s="139"/>
      <c r="J6" s="140" t="s">
        <v>41</v>
      </c>
      <c r="K6" s="141"/>
      <c r="L6" s="160" t="s">
        <v>42</v>
      </c>
      <c r="M6" s="161"/>
    </row>
    <row r="7" spans="1:13" ht="30" customHeight="1">
      <c r="A7" s="146">
        <f>'Calc Engine'!C47</f>
        <v>10720</v>
      </c>
      <c r="B7" s="147"/>
      <c r="C7" s="114"/>
      <c r="D7" s="148">
        <f>'Calc Engine'!C45</f>
        <v>6977</v>
      </c>
      <c r="E7" s="149"/>
      <c r="F7" s="115"/>
      <c r="G7" s="144">
        <f>'Calc Engine'!C49</f>
        <v>3743</v>
      </c>
      <c r="H7" s="145"/>
      <c r="I7" s="117"/>
      <c r="J7" s="87">
        <f>'Calc Engine'!C58</f>
        <v>77</v>
      </c>
      <c r="K7" s="116"/>
      <c r="L7" s="86">
        <f>'Calc Engine'!C52</f>
        <v>2485</v>
      </c>
      <c r="M7" s="120"/>
    </row>
    <row r="8" spans="1:13" ht="38.25" customHeight="1">
      <c r="A8" s="162" t="str">
        <f>TEXT('Calc Engine'!C48,"0.0")&amp;"% of pupils"</f>
        <v>47.5% of pupils</v>
      </c>
      <c r="B8" s="163"/>
      <c r="C8" s="164"/>
      <c r="D8" s="165" t="str">
        <f>TEXT('Calc Engine'!C46,"0.0")&amp;"% of pupils"</f>
        <v>30.9% of pupils</v>
      </c>
      <c r="E8" s="166"/>
      <c r="F8" s="167"/>
      <c r="G8" s="168" t="str">
        <f>TEXT('Calc Engine'!C50,"0.0")&amp;"% of UC children"</f>
        <v>34.9% of UC children</v>
      </c>
      <c r="H8" s="169"/>
      <c r="I8" s="170"/>
      <c r="J8" s="171" t="str">
        <f>"of "&amp;'Calc Engine'!C59&amp;" LAs (1 = largest gap)"</f>
        <v>of 153 LAs (1 = largest gap)</v>
      </c>
      <c r="K8" s="172"/>
      <c r="L8" s="158" t="s">
        <v>43</v>
      </c>
      <c r="M8" s="159"/>
    </row>
    <row r="10" spans="1:13">
      <c r="A10" s="88" t="s">
        <v>44</v>
      </c>
    </row>
    <row r="11" spans="1:13" ht="112.5" customHeight="1">
      <c r="A11" s="153" t="str">
        <f>_xlfn.LET(_xlpm.u, IF('Calc Engine'!$C$42="London", "children in Reception, Year 1 and Year 2 who automatically receive a free meal under the national universal infant free school meal scheme, and children in Years 3 to 6 who receive one under the Mayor of London's primary scheme", "children in Reception, Year 1 and Year 2 who automatically receive a free meal under the national universal infant free school meal scheme"), _xlpm.c, "The figures cover pupils in Reception to Year 11 only, so early years and sixth-form and further education college students are not included. The full methodology and caveats are set out in the Briefing tab.", IF('Calc Engine'!C52&lt;0, "In "&amp;'Calc Engine'!C41&amp;", "&amp;TEXT('Calc Engine'!C47,"#,##0")&amp;" children live in households receiving Universal Credit. "&amp;TEXT('Calc Engine'!C45,"#,##0")&amp;" children are currently registered for means tested free school meals. In this authority the number of pupils already registered is higher than the number of children recorded in Universal Credit households, so the modelled increase is negative ("&amp;TEXT('Calc Engine'!C49,"#,##0")&amp;"). Once the total has been adjusted to account for "&amp;_xlpm.u&amp;", the practical effect of the expansion here should be treated as close to zero (adjusted figure: "&amp;TEXT('Calc Engine'!C52,"#,##0")&amp;"). "&amp;_xlpm.c, "In "&amp;'Calc Engine'!C41&amp;", "&amp;TEXT('Calc Engine'!C47,"#,##0")&amp;" children live in households receiving Universal Credit. "&amp;TEXT('Calc Engine'!C45,"#,##0")&amp;" children are currently registered for means tested free school meals. Extending free school meals to all children in households receiving Universal Credit could increase the number entitled to a means tested free school meal by "&amp;TEXT('Calc Engine'!C49,"#,##0")&amp;_xlfn._LONGTEXT(". This is a maximum, not a forecast: it assumes every eligible child is registered to take up the offer (100% take-up), which in practice is unlikely. It also counts children who are already entitled under current rules but not yet registered, alongside t","hose newly entitled under the expansion, so is best read as the maximum scale of the registration and identification task rather than the number of entirely newly eligible pupils. Once the total has been adjusted to account for ")&amp;_xlpm.u&amp;", the maximum additional pupils entitled to a FSM is estimated to be "&amp;TEXT('Calc Engine'!C52,"#,##0")&amp;". "&amp;_xlpm.c))</f>
        <v>In North Lincolnshire, 10,720 children live in households receiving Universal Credit. 6,977 children are currently registered for means tested free school meals. Extending free school meals to all children in households receiving Universal Credit could increase the number entitled to a means tested free school meal by 3,743. This is a maximum, not a forecast: it assumes every eligible child is registered to take up the offer (100% take-up), which in practice is unlikely. It also counts children who are already entitled under current rules but not yet registered, alongside those newly entitled under the expansion, so is best read as the maximum scale of the registration and identification task rather than the number of entirely newly eligible pupils. Once the total has been adjusted to account for children in Reception, Year 1 and Year 2 who automatically receive a free meal under the national universal infant free school meal scheme, the maximum additional pupils entitled to a FSM is estimated to be 2,485. The figures cover pupils in Reception to Year 11 only, so early years and sixth-form and further education college students are not included. The full methodology and caveats are set out in the Briefing tab.</v>
      </c>
      <c r="B11" s="153"/>
      <c r="C11" s="153"/>
      <c r="D11" s="153"/>
      <c r="E11" s="153"/>
      <c r="F11" s="153"/>
      <c r="G11" s="153"/>
      <c r="H11" s="153"/>
      <c r="I11" s="153"/>
      <c r="J11" s="153"/>
      <c r="K11" s="153"/>
      <c r="L11" s="153"/>
      <c r="M11" s="153"/>
    </row>
    <row r="13" spans="1:13" ht="15.95">
      <c r="A13" s="89" t="str">
        <f>"How "&amp;'Calc Engine'!C41&amp;" compares"</f>
        <v>How North Lincolnshire compares</v>
      </c>
    </row>
    <row r="14" spans="1:13" ht="15.95">
      <c r="A14" s="89"/>
    </row>
    <row r="32" ht="20.100000000000001" customHeight="1"/>
    <row r="33" spans="1:13" ht="20.100000000000001" customHeight="1"/>
    <row r="34" spans="1:13" ht="20.100000000000001" customHeight="1"/>
    <row r="35" spans="1:13" ht="20.100000000000001" customHeight="1"/>
    <row r="36" spans="1:13" ht="20.100000000000001" customHeight="1"/>
    <row r="37" spans="1:13" ht="20.100000000000001" customHeight="1"/>
    <row r="38" spans="1:13" ht="20.100000000000001" customHeight="1"/>
    <row r="39" spans="1:13" ht="20.100000000000001" customHeight="1"/>
    <row r="40" spans="1:13" ht="125.1" customHeight="1">
      <c r="H40" s="96"/>
      <c r="I40" s="96"/>
      <c r="J40" s="96"/>
      <c r="K40" s="96"/>
      <c r="L40" s="96"/>
      <c r="M40" s="96"/>
    </row>
    <row r="41" spans="1:13">
      <c r="H41" s="96"/>
      <c r="I41" s="96"/>
      <c r="J41" s="96"/>
      <c r="K41" s="96"/>
      <c r="L41" s="96"/>
      <c r="M41" s="96"/>
    </row>
    <row r="42" spans="1:13">
      <c r="A42" s="121" t="s">
        <v>45</v>
      </c>
    </row>
    <row r="43" spans="1:13" ht="32.25" customHeight="1">
      <c r="A43" s="150" t="s">
        <v>46</v>
      </c>
      <c r="B43" s="150"/>
      <c r="C43" s="150"/>
      <c r="D43" s="150"/>
      <c r="E43" s="150"/>
      <c r="F43" s="150"/>
      <c r="G43" s="150"/>
      <c r="H43" s="150"/>
      <c r="I43" s="150"/>
      <c r="J43" s="150"/>
      <c r="K43" s="150"/>
      <c r="L43" s="150"/>
      <c r="M43" s="150"/>
    </row>
    <row r="44" spans="1:13" s="142" customFormat="1" ht="21.95" customHeight="1">
      <c r="A44" s="151" t="s">
        <v>47</v>
      </c>
      <c r="B44" s="151"/>
      <c r="C44" s="151"/>
      <c r="D44" s="151"/>
      <c r="E44" s="151"/>
      <c r="F44" s="151"/>
      <c r="G44" s="151"/>
      <c r="H44" s="151"/>
      <c r="I44" s="151"/>
      <c r="J44" s="151"/>
      <c r="K44" s="151"/>
      <c r="L44" s="151"/>
      <c r="M44" s="151"/>
    </row>
    <row r="45" spans="1:13" ht="32.25" customHeight="1">
      <c r="A45" s="152" t="s">
        <v>48</v>
      </c>
      <c r="B45" s="152"/>
      <c r="C45" s="152"/>
      <c r="D45" s="152"/>
      <c r="E45" s="152"/>
      <c r="F45" s="152"/>
      <c r="G45" s="152"/>
      <c r="H45" s="152"/>
      <c r="I45" s="152"/>
      <c r="J45" s="152"/>
      <c r="K45" s="152"/>
      <c r="L45" s="152"/>
      <c r="M45" s="152"/>
    </row>
    <row r="46" spans="1:13" ht="32.25" customHeight="1">
      <c r="A46" s="152" t="s">
        <v>49</v>
      </c>
      <c r="B46" s="152"/>
      <c r="C46" s="152"/>
      <c r="D46" s="152"/>
      <c r="E46" s="152"/>
      <c r="F46" s="152"/>
      <c r="G46" s="152"/>
      <c r="H46" s="152"/>
      <c r="I46" s="152"/>
      <c r="J46" s="152"/>
      <c r="K46" s="152"/>
      <c r="L46" s="152"/>
      <c r="M46" s="152"/>
    </row>
    <row r="47" spans="1:13">
      <c r="H47" s="96"/>
      <c r="I47" s="96"/>
      <c r="J47" s="96"/>
      <c r="K47" s="96"/>
      <c r="L47" s="96"/>
      <c r="M47" s="96"/>
    </row>
    <row r="48" spans="1:13">
      <c r="H48" s="96"/>
      <c r="I48" s="96"/>
      <c r="J48" s="96"/>
      <c r="K48" s="96"/>
      <c r="L48" s="96"/>
      <c r="M48" s="96"/>
    </row>
    <row r="49" spans="8:13">
      <c r="H49" s="96"/>
      <c r="I49" s="96"/>
      <c r="J49" s="96"/>
      <c r="K49" s="96"/>
      <c r="L49" s="96"/>
      <c r="M49" s="96"/>
    </row>
    <row r="50" spans="8:13">
      <c r="H50" s="96"/>
      <c r="I50" s="96"/>
      <c r="J50" s="96"/>
      <c r="K50" s="96"/>
      <c r="L50" s="96"/>
      <c r="M50" s="96"/>
    </row>
    <row r="51" spans="8:13">
      <c r="H51" s="96"/>
      <c r="I51" s="96"/>
      <c r="J51" s="96"/>
      <c r="K51" s="96"/>
      <c r="L51" s="96"/>
      <c r="M51" s="96"/>
    </row>
    <row r="52" spans="8:13">
      <c r="H52" s="96"/>
      <c r="I52" s="96"/>
      <c r="J52" s="96"/>
      <c r="K52" s="96"/>
      <c r="L52" s="96"/>
      <c r="M52" s="96"/>
    </row>
    <row r="53" spans="8:13">
      <c r="H53" s="96"/>
      <c r="I53" s="96"/>
      <c r="J53" s="96"/>
      <c r="K53" s="96"/>
      <c r="L53" s="96"/>
      <c r="M53" s="96"/>
    </row>
    <row r="54" spans="8:13">
      <c r="H54" s="96"/>
      <c r="I54" s="96"/>
      <c r="J54" s="96"/>
      <c r="K54" s="96"/>
      <c r="L54" s="96"/>
      <c r="M54" s="96"/>
    </row>
  </sheetData>
  <sheetProtection algorithmName="SHA-512" hashValue="6IboMy3jy7Iu4vdndeTWwYFKGk7kOWB4Vr67pXCLvaGqQYrgvQo2hxVAWsklIIQNp1gPZxZH4HaDJsEH8nu5bQ==" saltValue="5+quwrQCvKPx7qGuvYJ+BQ==" spinCount="100000" sheet="1" objects="1" scenarios="1" autoFilter="0"/>
  <mergeCells count="18">
    <mergeCell ref="A44:M44"/>
    <mergeCell ref="A45:M45"/>
    <mergeCell ref="A46:M46"/>
    <mergeCell ref="A11:M11"/>
    <mergeCell ref="A3:B3"/>
    <mergeCell ref="A4:C4"/>
    <mergeCell ref="C3:D3"/>
    <mergeCell ref="L8:M8"/>
    <mergeCell ref="L6:M6"/>
    <mergeCell ref="A8:C8"/>
    <mergeCell ref="D8:F8"/>
    <mergeCell ref="G8:I8"/>
    <mergeCell ref="J8:K8"/>
    <mergeCell ref="A2:M2"/>
    <mergeCell ref="G7:H7"/>
    <mergeCell ref="A7:B7"/>
    <mergeCell ref="D7:E7"/>
    <mergeCell ref="A43:M43"/>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6388FB2-3AE6-5F4C-85C0-EF507D5C664B}">
          <x14:formula1>
            <xm:f>'Top Line Gap Analysis'!$A$3:$A$155</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2D044-DBEE-3243-A88B-8344EB0670F4}">
  <dimension ref="A1:O159"/>
  <sheetViews>
    <sheetView zoomScale="180" zoomScaleNormal="180" workbookViewId="0">
      <pane ySplit="2" topLeftCell="A3" activePane="bottomLeft" state="frozen"/>
      <selection pane="bottomLeft" activeCell="F3" sqref="F3"/>
    </sheetView>
  </sheetViews>
  <sheetFormatPr defaultColWidth="8.85546875" defaultRowHeight="15" outlineLevelCol="1"/>
  <cols>
    <col min="1" max="1" width="30" customWidth="1"/>
    <col min="2" max="2" width="15" customWidth="1"/>
    <col min="3" max="3" width="25" customWidth="1"/>
    <col min="4" max="4" width="15" customWidth="1"/>
    <col min="5" max="5" width="13" style="81" customWidth="1"/>
    <col min="6" max="6" width="12.85546875" customWidth="1"/>
    <col min="7" max="7" width="11.7109375" customWidth="1"/>
    <col min="8" max="8" width="11.7109375" style="38" customWidth="1"/>
    <col min="9" max="9" width="14.28515625" customWidth="1"/>
    <col min="10" max="10" width="11.85546875" customWidth="1"/>
    <col min="11" max="11" width="13" customWidth="1"/>
    <col min="12" max="12" width="25" customWidth="1"/>
    <col min="14" max="15" width="8.85546875" outlineLevel="1"/>
  </cols>
  <sheetData>
    <row r="1" spans="1:15" ht="22.5" customHeight="1">
      <c r="A1" s="106" t="s">
        <v>50</v>
      </c>
    </row>
    <row r="2" spans="1:15" ht="80.099999999999994">
      <c r="A2" s="1" t="s">
        <v>51</v>
      </c>
      <c r="B2" s="1" t="s">
        <v>52</v>
      </c>
      <c r="C2" s="1" t="s">
        <v>53</v>
      </c>
      <c r="D2" s="1" t="s">
        <v>54</v>
      </c>
      <c r="E2" s="78" t="s">
        <v>55</v>
      </c>
      <c r="F2" s="1" t="s">
        <v>56</v>
      </c>
      <c r="G2" s="1" t="s">
        <v>57</v>
      </c>
      <c r="H2" s="37" t="s">
        <v>58</v>
      </c>
      <c r="I2" s="1" t="s">
        <v>59</v>
      </c>
      <c r="J2" s="1" t="s">
        <v>60</v>
      </c>
      <c r="K2" s="1" t="s">
        <v>61</v>
      </c>
      <c r="L2" s="1" t="s">
        <v>62</v>
      </c>
      <c r="N2" s="1" t="s">
        <v>63</v>
      </c>
      <c r="O2" s="1" t="s">
        <v>64</v>
      </c>
    </row>
    <row r="3" spans="1:15">
      <c r="A3" t="s">
        <v>65</v>
      </c>
      <c r="B3" t="s">
        <v>66</v>
      </c>
      <c r="C3" t="s">
        <v>67</v>
      </c>
      <c r="D3" t="s">
        <v>68</v>
      </c>
      <c r="E3" s="79">
        <f>IFERROR(_xlfn.XLOOKUP($A3,'FSM by LA'!$B$5:$B$157,'FSM by LA'!$C$5:$C$157),0)</f>
        <v>11399</v>
      </c>
      <c r="F3" s="2">
        <f>IFERROR(_xlfn.XLOOKUP($A3,'Universal Credit by LA'!$A$5:$A$332,'Universal Credit by LA'!$B$5:$B$332),0)</f>
        <v>25180</v>
      </c>
      <c r="G3" s="2">
        <f t="shared" ref="G3:G66" si="0">IFERROR(F3-E3,"")</f>
        <v>13781</v>
      </c>
      <c r="H3" s="3">
        <f t="shared" ref="H3:H66" si="1">IFERROR(G3/F3*100,"")</f>
        <v>54.729944400317706</v>
      </c>
      <c r="I3" s="73">
        <f>IFERROR(_xlfn.XLOOKUP($A3,'FSM by LA'!$B$5:$B$157,'FSM by LA'!$E$5:$E$157),"")</f>
        <v>40791</v>
      </c>
      <c r="J3" s="3">
        <f t="shared" ref="J3:J66" si="2">IFERROR(E3/I3*100,"")</f>
        <v>27.944889804123456</v>
      </c>
      <c r="K3" s="3">
        <f t="shared" ref="K3:K66" si="3">IFERROR(F3/I3*100,"")</f>
        <v>61.729303032531689</v>
      </c>
      <c r="N3" s="1">
        <f>IFERROR(H3+ROW()/10000000,"")</f>
        <v>54.729944700317709</v>
      </c>
      <c r="O3" s="1">
        <f>IFERROR(G3/I3*100,"")</f>
        <v>33.784413228408226</v>
      </c>
    </row>
    <row r="4" spans="1:15">
      <c r="A4" t="s">
        <v>69</v>
      </c>
      <c r="B4" t="s">
        <v>66</v>
      </c>
      <c r="C4" t="s">
        <v>67</v>
      </c>
      <c r="D4" t="s">
        <v>68</v>
      </c>
      <c r="E4" s="79">
        <f>IFERROR(_xlfn.XLOOKUP($A4,'FSM by LA'!$B$5:$B$157,'FSM by LA'!$C$5:$C$157),0)</f>
        <v>12852</v>
      </c>
      <c r="F4" s="2">
        <f>IFERROR(_xlfn.XLOOKUP($A4,'Universal Credit by LA'!$A$5:$A$332,'Universal Credit by LA'!$B$5:$B$332),0)</f>
        <v>23940</v>
      </c>
      <c r="G4" s="2">
        <f t="shared" si="0"/>
        <v>11088</v>
      </c>
      <c r="H4" s="3">
        <f t="shared" si="1"/>
        <v>46.315789473684212</v>
      </c>
      <c r="I4" s="73">
        <f>IFERROR(_xlfn.XLOOKUP($A4,'FSM by LA'!$B$5:$B$157,'FSM by LA'!$E$5:$E$157),"")</f>
        <v>52350</v>
      </c>
      <c r="J4" s="3">
        <f t="shared" si="2"/>
        <v>24.550143266475644</v>
      </c>
      <c r="K4" s="3">
        <f t="shared" si="3"/>
        <v>45.730659025787965</v>
      </c>
      <c r="N4" s="1">
        <f t="shared" ref="N4:N67" si="4">IFERROR(H4+ROW()/10000000,"")</f>
        <v>46.31578987368421</v>
      </c>
      <c r="O4" s="1">
        <f t="shared" ref="O4:O67" si="5">IFERROR(G4/I4*100,"")</f>
        <v>21.180515759312321</v>
      </c>
    </row>
    <row r="5" spans="1:15">
      <c r="A5" t="s">
        <v>70</v>
      </c>
      <c r="B5" t="s">
        <v>66</v>
      </c>
      <c r="C5" t="s">
        <v>71</v>
      </c>
      <c r="D5" t="s">
        <v>68</v>
      </c>
      <c r="E5" s="79">
        <f>IFERROR(_xlfn.XLOOKUP($A5,'FSM by LA'!$B$5:$B$157,'FSM by LA'!$C$5:$C$157),0)</f>
        <v>10181</v>
      </c>
      <c r="F5" s="2">
        <f>IFERROR(_xlfn.XLOOKUP($A5,'Universal Credit by LA'!$A$5:$A$332,'Universal Credit by LA'!$B$5:$B$332),0)</f>
        <v>17540</v>
      </c>
      <c r="G5" s="2">
        <f t="shared" si="0"/>
        <v>7359</v>
      </c>
      <c r="H5" s="3">
        <f t="shared" si="1"/>
        <v>41.955530216647659</v>
      </c>
      <c r="I5" s="73">
        <f>IFERROR(_xlfn.XLOOKUP($A5,'FSM by LA'!$B$5:$B$157,'FSM by LA'!$E$5:$E$157),"")</f>
        <v>32952</v>
      </c>
      <c r="J5" s="3">
        <f t="shared" si="2"/>
        <v>30.896455450352029</v>
      </c>
      <c r="K5" s="3">
        <f t="shared" si="3"/>
        <v>53.228939062879341</v>
      </c>
      <c r="N5" s="1">
        <f t="shared" si="4"/>
        <v>41.955530716647658</v>
      </c>
      <c r="O5" s="1">
        <f t="shared" si="5"/>
        <v>22.332483612527312</v>
      </c>
    </row>
    <row r="6" spans="1:15">
      <c r="A6" t="s">
        <v>72</v>
      </c>
      <c r="B6" t="s">
        <v>66</v>
      </c>
      <c r="C6" t="s">
        <v>73</v>
      </c>
      <c r="D6" t="s">
        <v>74</v>
      </c>
      <c r="E6" s="79">
        <f>IFERROR(_xlfn.XLOOKUP($A6,'FSM by LA'!$B$5:$B$157,'FSM by LA'!$C$5:$C$157),0)</f>
        <v>4449</v>
      </c>
      <c r="F6" s="2">
        <f>IFERROR(_xlfn.XLOOKUP($A6,'Universal Credit by LA'!$A$5:$A$332,'Universal Credit by LA'!$B$5:$B$332),0)</f>
        <v>7000</v>
      </c>
      <c r="G6" s="2">
        <f t="shared" si="0"/>
        <v>2551</v>
      </c>
      <c r="H6" s="3">
        <f t="shared" si="1"/>
        <v>36.442857142857143</v>
      </c>
      <c r="I6" s="73">
        <f>IFERROR(_xlfn.XLOOKUP($A6,'FSM by LA'!$B$5:$B$157,'FSM by LA'!$E$5:$E$157),"")</f>
        <v>23966</v>
      </c>
      <c r="J6" s="3">
        <f t="shared" si="2"/>
        <v>18.563798714846033</v>
      </c>
      <c r="K6" s="3">
        <f t="shared" si="3"/>
        <v>29.208044730034217</v>
      </c>
      <c r="N6" s="1">
        <f t="shared" si="4"/>
        <v>36.442857742857143</v>
      </c>
      <c r="O6" s="1">
        <f t="shared" si="5"/>
        <v>10.644246015188182</v>
      </c>
    </row>
    <row r="7" spans="1:15">
      <c r="A7" t="s">
        <v>75</v>
      </c>
      <c r="B7" t="s">
        <v>66</v>
      </c>
      <c r="C7" t="s">
        <v>76</v>
      </c>
      <c r="D7" t="s">
        <v>74</v>
      </c>
      <c r="E7" s="79">
        <f>IFERROR(_xlfn.XLOOKUP($A7,'FSM by LA'!$B$5:$B$157,'FSM by LA'!$C$5:$C$157),0)</f>
        <v>6922</v>
      </c>
      <c r="F7" s="2">
        <f>IFERROR(_xlfn.XLOOKUP($A7,'Universal Credit by LA'!$A$5:$A$332,'Universal Credit by LA'!$B$5:$B$332),0)</f>
        <v>11030</v>
      </c>
      <c r="G7" s="2">
        <f t="shared" si="0"/>
        <v>4108</v>
      </c>
      <c r="H7" s="3">
        <f t="shared" si="1"/>
        <v>37.243880326382595</v>
      </c>
      <c r="I7" s="73">
        <f>IFERROR(_xlfn.XLOOKUP($A7,'FSM by LA'!$B$5:$B$157,'FSM by LA'!$E$5:$E$157),"")</f>
        <v>28662</v>
      </c>
      <c r="J7" s="3">
        <f t="shared" si="2"/>
        <v>24.150443095387622</v>
      </c>
      <c r="K7" s="3">
        <f t="shared" si="3"/>
        <v>38.483008861907756</v>
      </c>
      <c r="N7" s="1">
        <f t="shared" si="4"/>
        <v>37.243881026382596</v>
      </c>
      <c r="O7" s="1">
        <f t="shared" si="5"/>
        <v>14.33256576652013</v>
      </c>
    </row>
    <row r="8" spans="1:15">
      <c r="A8" t="s">
        <v>77</v>
      </c>
      <c r="B8" t="s">
        <v>66</v>
      </c>
      <c r="C8" t="s">
        <v>67</v>
      </c>
      <c r="D8" t="s">
        <v>68</v>
      </c>
      <c r="E8" s="79">
        <f>IFERROR(_xlfn.XLOOKUP($A8,'FSM by LA'!$B$5:$B$157,'FSM by LA'!$C$5:$C$157),0)</f>
        <v>8078</v>
      </c>
      <c r="F8" s="2">
        <f>IFERROR(_xlfn.XLOOKUP($A8,'Universal Credit by LA'!$A$5:$A$332,'Universal Credit by LA'!$B$5:$B$332),0)</f>
        <v>13100</v>
      </c>
      <c r="G8" s="2">
        <f t="shared" si="0"/>
        <v>5022</v>
      </c>
      <c r="H8" s="3">
        <f t="shared" si="1"/>
        <v>38.335877862595417</v>
      </c>
      <c r="I8" s="73">
        <f>IFERROR(_xlfn.XLOOKUP($A8,'FSM by LA'!$B$5:$B$157,'FSM by LA'!$E$5:$E$157),"")</f>
        <v>37010</v>
      </c>
      <c r="J8" s="3">
        <f t="shared" si="2"/>
        <v>21.826533369359634</v>
      </c>
      <c r="K8" s="3">
        <f t="shared" si="3"/>
        <v>35.395838962442582</v>
      </c>
      <c r="N8" s="1">
        <f t="shared" si="4"/>
        <v>38.33587866259542</v>
      </c>
      <c r="O8" s="1">
        <f t="shared" si="5"/>
        <v>13.56930559308295</v>
      </c>
    </row>
    <row r="9" spans="1:15">
      <c r="A9" t="s">
        <v>78</v>
      </c>
      <c r="B9" t="s">
        <v>66</v>
      </c>
      <c r="C9" t="s">
        <v>79</v>
      </c>
      <c r="D9" t="s">
        <v>68</v>
      </c>
      <c r="E9" s="79">
        <f>IFERROR(_xlfn.XLOOKUP($A9,'FSM by LA'!$B$5:$B$157,'FSM by LA'!$C$5:$C$157),0)</f>
        <v>89346</v>
      </c>
      <c r="F9" s="2">
        <f>IFERROR(_xlfn.XLOOKUP($A9,'Universal Credit by LA'!$A$5:$A$332,'Universal Credit by LA'!$B$5:$B$332),0)</f>
        <v>119420</v>
      </c>
      <c r="G9" s="2">
        <f t="shared" si="0"/>
        <v>30074</v>
      </c>
      <c r="H9" s="3">
        <f t="shared" si="1"/>
        <v>25.18338636744264</v>
      </c>
      <c r="I9" s="73">
        <f>IFERROR(_xlfn.XLOOKUP($A9,'FSM by LA'!$B$5:$B$157,'FSM by LA'!$E$5:$E$157),"")</f>
        <v>182693</v>
      </c>
      <c r="J9" s="3">
        <f t="shared" si="2"/>
        <v>48.904993623182058</v>
      </c>
      <c r="K9" s="3">
        <f t="shared" si="3"/>
        <v>65.366489137514847</v>
      </c>
      <c r="N9" s="1">
        <f t="shared" si="4"/>
        <v>25.18338726744264</v>
      </c>
      <c r="O9" s="1">
        <f t="shared" si="5"/>
        <v>16.461495514332789</v>
      </c>
    </row>
    <row r="10" spans="1:15">
      <c r="A10" t="s">
        <v>80</v>
      </c>
      <c r="B10" t="s">
        <v>66</v>
      </c>
      <c r="C10" t="s">
        <v>81</v>
      </c>
      <c r="D10" t="s">
        <v>68</v>
      </c>
      <c r="E10" s="79">
        <f>IFERROR(_xlfn.XLOOKUP($A10,'FSM by LA'!$B$5:$B$157,'FSM by LA'!$C$5:$C$157),0)</f>
        <v>7471</v>
      </c>
      <c r="F10" s="2">
        <f>IFERROR(_xlfn.XLOOKUP($A10,'Universal Credit by LA'!$A$5:$A$332,'Universal Credit by LA'!$B$5:$B$332),0)</f>
        <v>15350</v>
      </c>
      <c r="G10" s="2">
        <f t="shared" si="0"/>
        <v>7879</v>
      </c>
      <c r="H10" s="3">
        <f t="shared" si="1"/>
        <v>51.328990228013026</v>
      </c>
      <c r="I10" s="73">
        <f>IFERROR(_xlfn.XLOOKUP($A10,'FSM by LA'!$B$5:$B$157,'FSM by LA'!$E$5:$E$157),"")</f>
        <v>26054</v>
      </c>
      <c r="J10" s="3">
        <f t="shared" si="2"/>
        <v>28.675059491824673</v>
      </c>
      <c r="K10" s="3">
        <f t="shared" si="3"/>
        <v>58.916097336301533</v>
      </c>
      <c r="N10" s="1">
        <f t="shared" si="4"/>
        <v>51.328991228013024</v>
      </c>
      <c r="O10" s="1">
        <f t="shared" si="5"/>
        <v>30.241037844476853</v>
      </c>
    </row>
    <row r="11" spans="1:15">
      <c r="A11" t="s">
        <v>82</v>
      </c>
      <c r="B11" t="s">
        <v>66</v>
      </c>
      <c r="C11" t="s">
        <v>81</v>
      </c>
      <c r="D11" t="s">
        <v>68</v>
      </c>
      <c r="E11" s="79">
        <f>IFERROR(_xlfn.XLOOKUP($A11,'FSM by LA'!$B$5:$B$157,'FSM by LA'!$C$5:$C$157),0)</f>
        <v>8237</v>
      </c>
      <c r="F11" s="2">
        <f>IFERROR(_xlfn.XLOOKUP($A11,'Universal Credit by LA'!$A$5:$A$332,'Universal Credit by LA'!$B$5:$B$332),0)</f>
        <v>11960</v>
      </c>
      <c r="G11" s="2">
        <f t="shared" si="0"/>
        <v>3723</v>
      </c>
      <c r="H11" s="3">
        <f t="shared" si="1"/>
        <v>31.128762541806022</v>
      </c>
      <c r="I11" s="73">
        <f>IFERROR(_xlfn.XLOOKUP($A11,'FSM by LA'!$B$5:$B$157,'FSM by LA'!$E$5:$E$157),"")</f>
        <v>18570</v>
      </c>
      <c r="J11" s="3">
        <f t="shared" si="2"/>
        <v>44.356488960689283</v>
      </c>
      <c r="K11" s="3">
        <f t="shared" si="3"/>
        <v>64.40495422724824</v>
      </c>
      <c r="N11" s="1">
        <f t="shared" si="4"/>
        <v>31.128763641806021</v>
      </c>
      <c r="O11" s="1">
        <f t="shared" si="5"/>
        <v>20.048465266558964</v>
      </c>
    </row>
    <row r="12" spans="1:15">
      <c r="A12" t="s">
        <v>83</v>
      </c>
      <c r="B12" t="s">
        <v>66</v>
      </c>
      <c r="C12" t="s">
        <v>81</v>
      </c>
      <c r="D12" t="s">
        <v>68</v>
      </c>
      <c r="E12" s="79">
        <f>IFERROR(_xlfn.XLOOKUP($A12,'FSM by LA'!$B$5:$B$157,'FSM by LA'!$C$5:$C$157),0)</f>
        <v>15379</v>
      </c>
      <c r="F12" s="2">
        <f>IFERROR(_xlfn.XLOOKUP($A12,'Universal Credit by LA'!$A$5:$A$332,'Universal Credit by LA'!$B$5:$B$332),0)</f>
        <v>26510</v>
      </c>
      <c r="G12" s="2">
        <f t="shared" si="0"/>
        <v>11131</v>
      </c>
      <c r="H12" s="3">
        <f t="shared" si="1"/>
        <v>41.987929083364769</v>
      </c>
      <c r="I12" s="73">
        <f>IFERROR(_xlfn.XLOOKUP($A12,'FSM by LA'!$B$5:$B$157,'FSM by LA'!$E$5:$E$157),"")</f>
        <v>50004</v>
      </c>
      <c r="J12" s="3">
        <f t="shared" si="2"/>
        <v>30.755539556835455</v>
      </c>
      <c r="K12" s="3">
        <f t="shared" si="3"/>
        <v>53.015758739300857</v>
      </c>
      <c r="N12" s="1">
        <f t="shared" si="4"/>
        <v>41.987930283364769</v>
      </c>
      <c r="O12" s="1">
        <f t="shared" si="5"/>
        <v>22.260219182465402</v>
      </c>
    </row>
    <row r="13" spans="1:15">
      <c r="A13" t="s">
        <v>84</v>
      </c>
      <c r="B13" t="s">
        <v>66</v>
      </c>
      <c r="C13" t="s">
        <v>73</v>
      </c>
      <c r="D13" t="s">
        <v>68</v>
      </c>
      <c r="E13" s="79">
        <f>IFERROR(_xlfn.XLOOKUP($A13,'FSM by LA'!$B$5:$B$157,'FSM by LA'!$C$5:$C$157),0)</f>
        <v>10208</v>
      </c>
      <c r="F13" s="2">
        <f>IFERROR(_xlfn.XLOOKUP($A13,'Universal Credit by LA'!$A$5:$A$332,'Universal Credit by LA'!$B$5:$B$332),0)</f>
        <v>18510</v>
      </c>
      <c r="G13" s="2">
        <f t="shared" si="0"/>
        <v>8302</v>
      </c>
      <c r="H13" s="3">
        <f t="shared" si="1"/>
        <v>44.851431658562937</v>
      </c>
      <c r="I13" s="73">
        <f>IFERROR(_xlfn.XLOOKUP($A13,'FSM by LA'!$B$5:$B$157,'FSM by LA'!$E$5:$E$157),"")</f>
        <v>47745</v>
      </c>
      <c r="J13" s="3">
        <f t="shared" si="2"/>
        <v>21.380249240758197</v>
      </c>
      <c r="K13" s="3">
        <f t="shared" si="3"/>
        <v>38.768457430097392</v>
      </c>
      <c r="N13" s="1">
        <f t="shared" si="4"/>
        <v>44.851432958562938</v>
      </c>
      <c r="O13" s="1">
        <f t="shared" si="5"/>
        <v>17.388208189339196</v>
      </c>
    </row>
    <row r="14" spans="1:15">
      <c r="A14" t="s">
        <v>85</v>
      </c>
      <c r="B14" t="s">
        <v>66</v>
      </c>
      <c r="C14" t="s">
        <v>86</v>
      </c>
      <c r="D14" t="s">
        <v>74</v>
      </c>
      <c r="E14" s="79">
        <f>IFERROR(_xlfn.XLOOKUP($A14,'FSM by LA'!$B$5:$B$157,'FSM by LA'!$C$5:$C$157),0)</f>
        <v>2450</v>
      </c>
      <c r="F14" s="2">
        <f>IFERROR(_xlfn.XLOOKUP($A14,'Universal Credit by LA'!$A$5:$A$332,'Universal Credit by LA'!$B$5:$B$332),0)</f>
        <v>5050</v>
      </c>
      <c r="G14" s="2">
        <f t="shared" si="0"/>
        <v>2600</v>
      </c>
      <c r="H14" s="3">
        <f t="shared" si="1"/>
        <v>51.485148514851488</v>
      </c>
      <c r="I14" s="73">
        <f>IFERROR(_xlfn.XLOOKUP($A14,'FSM by LA'!$B$5:$B$157,'FSM by LA'!$E$5:$E$157),"")</f>
        <v>17162</v>
      </c>
      <c r="J14" s="3">
        <f t="shared" si="2"/>
        <v>14.275725439925417</v>
      </c>
      <c r="K14" s="3">
        <f t="shared" si="3"/>
        <v>29.425474886376879</v>
      </c>
      <c r="N14" s="1">
        <f t="shared" si="4"/>
        <v>51.48514991485149</v>
      </c>
      <c r="O14" s="1">
        <f t="shared" si="5"/>
        <v>15.149749446451462</v>
      </c>
    </row>
    <row r="15" spans="1:15">
      <c r="A15" t="s">
        <v>87</v>
      </c>
      <c r="B15" t="s">
        <v>66</v>
      </c>
      <c r="C15" t="s">
        <v>71</v>
      </c>
      <c r="D15" t="s">
        <v>68</v>
      </c>
      <c r="E15" s="79">
        <f>IFERROR(_xlfn.XLOOKUP($A15,'FSM by LA'!$B$5:$B$157,'FSM by LA'!$C$5:$C$157),0)</f>
        <v>30202</v>
      </c>
      <c r="F15" s="2">
        <f>IFERROR(_xlfn.XLOOKUP($A15,'Universal Credit by LA'!$A$5:$A$332,'Universal Credit by LA'!$B$5:$B$332),0)</f>
        <v>55270</v>
      </c>
      <c r="G15" s="2">
        <f t="shared" si="0"/>
        <v>25068</v>
      </c>
      <c r="H15" s="3">
        <f t="shared" si="1"/>
        <v>45.35552741089198</v>
      </c>
      <c r="I15" s="73">
        <f>IFERROR(_xlfn.XLOOKUP($A15,'FSM by LA'!$B$5:$B$157,'FSM by LA'!$E$5:$E$157),"")</f>
        <v>86834</v>
      </c>
      <c r="J15" s="3">
        <f t="shared" si="2"/>
        <v>34.781306861367668</v>
      </c>
      <c r="K15" s="3">
        <f t="shared" si="3"/>
        <v>63.650183107999169</v>
      </c>
      <c r="N15" s="1">
        <f t="shared" si="4"/>
        <v>45.355528910891984</v>
      </c>
      <c r="O15" s="1">
        <f t="shared" si="5"/>
        <v>28.868876246631501</v>
      </c>
    </row>
    <row r="16" spans="1:15">
      <c r="A16" t="s">
        <v>88</v>
      </c>
      <c r="B16" t="s">
        <v>66</v>
      </c>
      <c r="C16" t="s">
        <v>67</v>
      </c>
      <c r="D16" t="s">
        <v>68</v>
      </c>
      <c r="E16" s="79">
        <f>IFERROR(_xlfn.XLOOKUP($A16,'FSM by LA'!$B$5:$B$157,'FSM by LA'!$C$5:$C$157),0)</f>
        <v>11763</v>
      </c>
      <c r="F16" s="2">
        <f>IFERROR(_xlfn.XLOOKUP($A16,'Universal Credit by LA'!$A$5:$A$332,'Universal Credit by LA'!$B$5:$B$332),0)</f>
        <v>28390</v>
      </c>
      <c r="G16" s="2">
        <f t="shared" si="0"/>
        <v>16627</v>
      </c>
      <c r="H16" s="3">
        <f t="shared" si="1"/>
        <v>58.566396618527648</v>
      </c>
      <c r="I16" s="73">
        <f>IFERROR(_xlfn.XLOOKUP($A16,'FSM by LA'!$B$5:$B$157,'FSM by LA'!$E$5:$E$157),"")</f>
        <v>42186</v>
      </c>
      <c r="J16" s="3">
        <f t="shared" si="2"/>
        <v>27.883658085620823</v>
      </c>
      <c r="K16" s="3">
        <f t="shared" si="3"/>
        <v>67.297207604418531</v>
      </c>
      <c r="N16" s="1">
        <f t="shared" si="4"/>
        <v>58.566398218527645</v>
      </c>
      <c r="O16" s="1">
        <f t="shared" si="5"/>
        <v>39.413549518797709</v>
      </c>
    </row>
    <row r="17" spans="1:15">
      <c r="A17" t="s">
        <v>89</v>
      </c>
      <c r="B17" t="s">
        <v>66</v>
      </c>
      <c r="C17" t="s">
        <v>86</v>
      </c>
      <c r="D17" t="s">
        <v>68</v>
      </c>
      <c r="E17" s="79">
        <f>IFERROR(_xlfn.XLOOKUP($A17,'FSM by LA'!$B$5:$B$157,'FSM by LA'!$C$5:$C$157),0)</f>
        <v>7720</v>
      </c>
      <c r="F17" s="2">
        <f>IFERROR(_xlfn.XLOOKUP($A17,'Universal Credit by LA'!$A$5:$A$332,'Universal Credit by LA'!$B$5:$B$332),0)</f>
        <v>10940</v>
      </c>
      <c r="G17" s="2">
        <f t="shared" si="0"/>
        <v>3220</v>
      </c>
      <c r="H17" s="3">
        <f t="shared" si="1"/>
        <v>29.433272394881172</v>
      </c>
      <c r="I17" s="73">
        <f>IFERROR(_xlfn.XLOOKUP($A17,'FSM by LA'!$B$5:$B$157,'FSM by LA'!$E$5:$E$157),"")</f>
        <v>28335</v>
      </c>
      <c r="J17" s="3">
        <f t="shared" si="2"/>
        <v>27.245456149638258</v>
      </c>
      <c r="K17" s="3">
        <f t="shared" si="3"/>
        <v>38.609493559202399</v>
      </c>
      <c r="N17" s="1">
        <f t="shared" si="4"/>
        <v>29.43327409488117</v>
      </c>
      <c r="O17" s="1">
        <f t="shared" si="5"/>
        <v>11.364037409564142</v>
      </c>
    </row>
    <row r="18" spans="1:15">
      <c r="A18" t="s">
        <v>90</v>
      </c>
      <c r="B18" t="s">
        <v>66</v>
      </c>
      <c r="C18" t="s">
        <v>73</v>
      </c>
      <c r="D18" t="s">
        <v>68</v>
      </c>
      <c r="E18" s="79">
        <f>IFERROR(_xlfn.XLOOKUP($A18,'FSM by LA'!$B$5:$B$157,'FSM by LA'!$C$5:$C$157),0)</f>
        <v>18153</v>
      </c>
      <c r="F18" s="2">
        <f>IFERROR(_xlfn.XLOOKUP($A18,'Universal Credit by LA'!$A$5:$A$332,'Universal Credit by LA'!$B$5:$B$332),0)</f>
        <v>26160</v>
      </c>
      <c r="G18" s="2">
        <f t="shared" si="0"/>
        <v>8007</v>
      </c>
      <c r="H18" s="3">
        <f t="shared" si="1"/>
        <v>30.607798165137616</v>
      </c>
      <c r="I18" s="73">
        <f>IFERROR(_xlfn.XLOOKUP($A18,'FSM by LA'!$B$5:$B$157,'FSM by LA'!$E$5:$E$157),"")</f>
        <v>56543</v>
      </c>
      <c r="J18" s="3">
        <f t="shared" si="2"/>
        <v>32.104769821198026</v>
      </c>
      <c r="K18" s="3">
        <f t="shared" si="3"/>
        <v>46.265673911890062</v>
      </c>
      <c r="N18" s="1">
        <f t="shared" si="4"/>
        <v>30.607799965137616</v>
      </c>
      <c r="O18" s="1">
        <f t="shared" si="5"/>
        <v>14.160904090692039</v>
      </c>
    </row>
    <row r="19" spans="1:15">
      <c r="A19" t="s">
        <v>91</v>
      </c>
      <c r="B19" t="s">
        <v>66</v>
      </c>
      <c r="C19" t="s">
        <v>67</v>
      </c>
      <c r="D19" t="s">
        <v>68</v>
      </c>
      <c r="E19" s="79">
        <f>IFERROR(_xlfn.XLOOKUP($A19,'FSM by LA'!$B$5:$B$157,'FSM by LA'!$C$5:$C$157),0)</f>
        <v>7891</v>
      </c>
      <c r="F19" s="2">
        <f>IFERROR(_xlfn.XLOOKUP($A19,'Universal Credit by LA'!$A$5:$A$332,'Universal Credit by LA'!$B$5:$B$332),0)</f>
        <v>13440</v>
      </c>
      <c r="G19" s="2">
        <f t="shared" si="0"/>
        <v>5549</v>
      </c>
      <c r="H19" s="3">
        <f t="shared" si="1"/>
        <v>41.28720238095238</v>
      </c>
      <c r="I19" s="73">
        <f>IFERROR(_xlfn.XLOOKUP($A19,'FSM by LA'!$B$5:$B$157,'FSM by LA'!$E$5:$E$157),"")</f>
        <v>46106</v>
      </c>
      <c r="J19" s="3">
        <f t="shared" si="2"/>
        <v>17.114909122456947</v>
      </c>
      <c r="K19" s="3">
        <f t="shared" si="3"/>
        <v>29.150219060425975</v>
      </c>
      <c r="N19" s="1">
        <f t="shared" si="4"/>
        <v>41.28720428095238</v>
      </c>
      <c r="O19" s="1">
        <f t="shared" si="5"/>
        <v>12.035309937969028</v>
      </c>
    </row>
    <row r="20" spans="1:15">
      <c r="A20" t="s">
        <v>92</v>
      </c>
      <c r="B20" t="s">
        <v>66</v>
      </c>
      <c r="C20" t="s">
        <v>86</v>
      </c>
      <c r="D20" t="s">
        <v>74</v>
      </c>
      <c r="E20" s="79">
        <f>IFERROR(_xlfn.XLOOKUP($A20,'FSM by LA'!$B$5:$B$157,'FSM by LA'!$C$5:$C$157),0)</f>
        <v>13836</v>
      </c>
      <c r="F20" s="2">
        <f>IFERROR(_xlfn.XLOOKUP($A20,'Universal Credit by LA'!$A$5:$A$332,'Universal Credit by LA'!$B$5:$B$332),0)</f>
        <v>23210</v>
      </c>
      <c r="G20" s="2">
        <f t="shared" si="0"/>
        <v>9374</v>
      </c>
      <c r="H20" s="3">
        <f t="shared" si="1"/>
        <v>40.387763894872904</v>
      </c>
      <c r="I20" s="73">
        <f>IFERROR(_xlfn.XLOOKUP($A20,'FSM by LA'!$B$5:$B$157,'FSM by LA'!$E$5:$E$157),"")</f>
        <v>78854</v>
      </c>
      <c r="J20" s="3">
        <f t="shared" si="2"/>
        <v>17.546351485022953</v>
      </c>
      <c r="K20" s="3">
        <f t="shared" si="3"/>
        <v>29.434144114439341</v>
      </c>
      <c r="N20" s="1">
        <f t="shared" si="4"/>
        <v>40.387765894872906</v>
      </c>
      <c r="O20" s="1">
        <f t="shared" si="5"/>
        <v>11.88779262941639</v>
      </c>
    </row>
    <row r="21" spans="1:15">
      <c r="A21" t="s">
        <v>93</v>
      </c>
      <c r="B21" t="s">
        <v>66</v>
      </c>
      <c r="C21" t="s">
        <v>81</v>
      </c>
      <c r="D21" t="s">
        <v>68</v>
      </c>
      <c r="E21" s="79">
        <f>IFERROR(_xlfn.XLOOKUP($A21,'FSM by LA'!$B$5:$B$157,'FSM by LA'!$C$5:$C$157),0)</f>
        <v>7299</v>
      </c>
      <c r="F21" s="2">
        <f>IFERROR(_xlfn.XLOOKUP($A21,'Universal Credit by LA'!$A$5:$A$332,'Universal Credit by LA'!$B$5:$B$332),0)</f>
        <v>13630</v>
      </c>
      <c r="G21" s="2">
        <f t="shared" si="0"/>
        <v>6331</v>
      </c>
      <c r="H21" s="3">
        <f t="shared" si="1"/>
        <v>46.449009537784299</v>
      </c>
      <c r="I21" s="73">
        <f>IFERROR(_xlfn.XLOOKUP($A21,'FSM by LA'!$B$5:$B$157,'FSM by LA'!$E$5:$E$157),"")</f>
        <v>27267</v>
      </c>
      <c r="J21" s="3">
        <f t="shared" si="2"/>
        <v>26.768621410496202</v>
      </c>
      <c r="K21" s="3">
        <f t="shared" si="3"/>
        <v>49.987163971100593</v>
      </c>
      <c r="N21" s="1">
        <f t="shared" si="4"/>
        <v>46.449011637784302</v>
      </c>
      <c r="O21" s="1">
        <f t="shared" si="5"/>
        <v>23.218542560604394</v>
      </c>
    </row>
    <row r="22" spans="1:15">
      <c r="A22" t="s">
        <v>94</v>
      </c>
      <c r="B22" t="s">
        <v>66</v>
      </c>
      <c r="C22" t="s">
        <v>71</v>
      </c>
      <c r="D22" t="s">
        <v>68</v>
      </c>
      <c r="E22" s="79">
        <f>IFERROR(_xlfn.XLOOKUP($A22,'FSM by LA'!$B$5:$B$157,'FSM by LA'!$C$5:$C$157),0)</f>
        <v>9275</v>
      </c>
      <c r="F22" s="2">
        <f>IFERROR(_xlfn.XLOOKUP($A22,'Universal Credit by LA'!$A$5:$A$332,'Universal Credit by LA'!$B$5:$B$332),0)</f>
        <v>14710</v>
      </c>
      <c r="G22" s="2">
        <f t="shared" si="0"/>
        <v>5435</v>
      </c>
      <c r="H22" s="3">
        <f t="shared" si="1"/>
        <v>36.94765465669613</v>
      </c>
      <c r="I22" s="73">
        <f>IFERROR(_xlfn.XLOOKUP($A22,'FSM by LA'!$B$5:$B$157,'FSM by LA'!$E$5:$E$157),"")</f>
        <v>31580</v>
      </c>
      <c r="J22" s="3">
        <f t="shared" si="2"/>
        <v>29.369854338188727</v>
      </c>
      <c r="K22" s="3">
        <f t="shared" si="3"/>
        <v>46.580113996200126</v>
      </c>
      <c r="N22" s="1">
        <f t="shared" si="4"/>
        <v>36.947656856696128</v>
      </c>
      <c r="O22" s="1">
        <f t="shared" si="5"/>
        <v>17.210259658011402</v>
      </c>
    </row>
    <row r="23" spans="1:15">
      <c r="A23" t="s">
        <v>95</v>
      </c>
      <c r="B23" t="s">
        <v>96</v>
      </c>
      <c r="C23" t="s">
        <v>76</v>
      </c>
      <c r="D23" t="s">
        <v>74</v>
      </c>
      <c r="E23" s="79">
        <f>IFERROR(_xlfn.XLOOKUP($A23,'FSM by LA'!$B$5:$B$157,'FSM by LA'!$C$5:$C$157),0)</f>
        <v>19938</v>
      </c>
      <c r="F23" s="2">
        <f>IFERROR(_xlfn.XLOOKUP($A23,'Universal Credit by LA'!$A$5:$A$332,'Universal Credit by LA'!$B$5:$B$332),0)</f>
        <v>28460</v>
      </c>
      <c r="G23" s="2">
        <f t="shared" si="0"/>
        <v>8522</v>
      </c>
      <c r="H23" s="3">
        <f t="shared" si="1"/>
        <v>29.94378074490513</v>
      </c>
      <c r="I23" s="73">
        <f>IFERROR(_xlfn.XLOOKUP($A23,'FSM by LA'!$B$5:$B$157,'FSM by LA'!$E$5:$E$157),"")</f>
        <v>85457</v>
      </c>
      <c r="J23" s="3">
        <f t="shared" si="2"/>
        <v>23.331031980996293</v>
      </c>
      <c r="K23" s="3">
        <f t="shared" si="3"/>
        <v>33.303298735036336</v>
      </c>
      <c r="N23" s="1">
        <f t="shared" si="4"/>
        <v>29.943783044905128</v>
      </c>
      <c r="O23" s="1">
        <f t="shared" si="5"/>
        <v>9.972266754040044</v>
      </c>
    </row>
    <row r="24" spans="1:15">
      <c r="A24" t="s">
        <v>97</v>
      </c>
      <c r="B24" t="s">
        <v>66</v>
      </c>
      <c r="C24" t="s">
        <v>67</v>
      </c>
      <c r="D24" t="s">
        <v>68</v>
      </c>
      <c r="E24" s="79">
        <f>IFERROR(_xlfn.XLOOKUP($A24,'FSM by LA'!$B$5:$B$157,'FSM by LA'!$C$5:$C$157),0)</f>
        <v>7954</v>
      </c>
      <c r="F24" s="2">
        <f>IFERROR(_xlfn.XLOOKUP($A24,'Universal Credit by LA'!$A$5:$A$332,'Universal Credit by LA'!$B$5:$B$332),0)</f>
        <v>10540</v>
      </c>
      <c r="G24" s="2">
        <f t="shared" si="0"/>
        <v>2586</v>
      </c>
      <c r="H24" s="3">
        <f t="shared" si="1"/>
        <v>24.535104364326376</v>
      </c>
      <c r="I24" s="73">
        <f>IFERROR(_xlfn.XLOOKUP($A24,'FSM by LA'!$B$5:$B$157,'FSM by LA'!$E$5:$E$157),"")</f>
        <v>16271</v>
      </c>
      <c r="J24" s="3">
        <f t="shared" si="2"/>
        <v>48.884518468440788</v>
      </c>
      <c r="K24" s="3">
        <f t="shared" si="3"/>
        <v>64.777825579251427</v>
      </c>
      <c r="N24" s="1">
        <f t="shared" si="4"/>
        <v>24.535106764326375</v>
      </c>
      <c r="O24" s="1">
        <f t="shared" si="5"/>
        <v>15.893307110810644</v>
      </c>
    </row>
    <row r="25" spans="1:15">
      <c r="A25" t="s">
        <v>98</v>
      </c>
      <c r="B25" t="s">
        <v>66</v>
      </c>
      <c r="C25" t="s">
        <v>76</v>
      </c>
      <c r="D25" t="s">
        <v>74</v>
      </c>
      <c r="E25" s="79">
        <f>IFERROR(_xlfn.XLOOKUP($A25,'FSM by LA'!$B$5:$B$157,'FSM by LA'!$C$5:$C$157),0)</f>
        <v>7148</v>
      </c>
      <c r="F25" s="2">
        <f>IFERROR(_xlfn.XLOOKUP($A25,'Universal Credit by LA'!$A$5:$A$332,'Universal Credit by LA'!$B$5:$B$332),0)</f>
        <v>14200</v>
      </c>
      <c r="G25" s="2">
        <f t="shared" si="0"/>
        <v>7052</v>
      </c>
      <c r="H25" s="3">
        <f t="shared" si="1"/>
        <v>49.661971830985919</v>
      </c>
      <c r="I25" s="73">
        <f>IFERROR(_xlfn.XLOOKUP($A25,'FSM by LA'!$B$5:$B$157,'FSM by LA'!$E$5:$E$157),"")</f>
        <v>43968</v>
      </c>
      <c r="J25" s="3">
        <f t="shared" si="2"/>
        <v>16.257278020378457</v>
      </c>
      <c r="K25" s="3">
        <f t="shared" si="3"/>
        <v>32.296215429403205</v>
      </c>
      <c r="N25" s="1">
        <f t="shared" si="4"/>
        <v>49.66197433098592</v>
      </c>
      <c r="O25" s="1">
        <f t="shared" si="5"/>
        <v>16.038937409024744</v>
      </c>
    </row>
    <row r="26" spans="1:15">
      <c r="A26" t="s">
        <v>99</v>
      </c>
      <c r="B26" t="s">
        <v>66</v>
      </c>
      <c r="C26" t="s">
        <v>81</v>
      </c>
      <c r="D26" t="s">
        <v>74</v>
      </c>
      <c r="E26" s="79">
        <f>IFERROR(_xlfn.XLOOKUP($A26,'FSM by LA'!$B$5:$B$157,'FSM by LA'!$C$5:$C$157),0)</f>
        <v>9332</v>
      </c>
      <c r="F26" s="2">
        <f>IFERROR(_xlfn.XLOOKUP($A26,'Universal Credit by LA'!$A$5:$A$332,'Universal Credit by LA'!$B$5:$B$332),0)</f>
        <v>16620</v>
      </c>
      <c r="G26" s="2">
        <f t="shared" si="0"/>
        <v>7288</v>
      </c>
      <c r="H26" s="3">
        <f t="shared" si="1"/>
        <v>43.850782190132371</v>
      </c>
      <c r="I26" s="73">
        <f>IFERROR(_xlfn.XLOOKUP($A26,'FSM by LA'!$B$5:$B$157,'FSM by LA'!$E$5:$E$157),"")</f>
        <v>51407</v>
      </c>
      <c r="J26" s="3">
        <f t="shared" si="2"/>
        <v>18.15316980177797</v>
      </c>
      <c r="K26" s="3">
        <f t="shared" si="3"/>
        <v>32.330227400937616</v>
      </c>
      <c r="N26" s="1">
        <f t="shared" si="4"/>
        <v>43.850784790132373</v>
      </c>
      <c r="O26" s="1">
        <f t="shared" si="5"/>
        <v>14.177057599159648</v>
      </c>
    </row>
    <row r="27" spans="1:15">
      <c r="A27" t="s">
        <v>100</v>
      </c>
      <c r="B27" t="s">
        <v>66</v>
      </c>
      <c r="C27" t="s">
        <v>81</v>
      </c>
      <c r="D27" t="s">
        <v>74</v>
      </c>
      <c r="E27" s="79">
        <f>IFERROR(_xlfn.XLOOKUP($A27,'FSM by LA'!$B$5:$B$157,'FSM by LA'!$C$5:$C$157),0)</f>
        <v>9869</v>
      </c>
      <c r="F27" s="2">
        <f>IFERROR(_xlfn.XLOOKUP($A27,'Universal Credit by LA'!$A$5:$A$332,'Universal Credit by LA'!$B$5:$B$332),0)</f>
        <v>17230</v>
      </c>
      <c r="G27" s="2">
        <f t="shared" si="0"/>
        <v>7361</v>
      </c>
      <c r="H27" s="3">
        <f t="shared" si="1"/>
        <v>42.721996517701683</v>
      </c>
      <c r="I27" s="73">
        <f>IFERROR(_xlfn.XLOOKUP($A27,'FSM by LA'!$B$5:$B$157,'FSM by LA'!$E$5:$E$157),"")</f>
        <v>46406</v>
      </c>
      <c r="J27" s="3">
        <f t="shared" si="2"/>
        <v>21.266646554324872</v>
      </c>
      <c r="K27" s="3">
        <f t="shared" si="3"/>
        <v>37.128819549196223</v>
      </c>
      <c r="N27" s="1">
        <f t="shared" si="4"/>
        <v>42.721999217701686</v>
      </c>
      <c r="O27" s="1">
        <f t="shared" si="5"/>
        <v>15.862172994871354</v>
      </c>
    </row>
    <row r="28" spans="1:15">
      <c r="A28" t="s">
        <v>101</v>
      </c>
      <c r="B28" t="s">
        <v>66</v>
      </c>
      <c r="C28" t="s">
        <v>67</v>
      </c>
      <c r="D28" t="s">
        <v>68</v>
      </c>
      <c r="E28" s="79">
        <f>IFERROR(_xlfn.XLOOKUP($A28,'FSM by LA'!$B$5:$B$157,'FSM by LA'!$C$5:$C$157),0)</f>
        <v>50</v>
      </c>
      <c r="F28" s="2">
        <f>IFERROR(_xlfn.XLOOKUP($A28,'Universal Credit by LA'!$A$5:$A$332,'Universal Credit by LA'!$B$5:$B$332),0)</f>
        <v>80</v>
      </c>
      <c r="G28" s="2">
        <f t="shared" si="0"/>
        <v>30</v>
      </c>
      <c r="H28" s="3">
        <f t="shared" si="1"/>
        <v>37.5</v>
      </c>
      <c r="I28" s="73">
        <f>IFERROR(_xlfn.XLOOKUP($A28,'FSM by LA'!$B$5:$B$157,'FSM by LA'!$E$5:$E$157),"")</f>
        <v>203</v>
      </c>
      <c r="J28" s="3">
        <f t="shared" si="2"/>
        <v>24.630541871921181</v>
      </c>
      <c r="K28" s="3">
        <f t="shared" si="3"/>
        <v>39.408866995073893</v>
      </c>
      <c r="N28" s="1">
        <f t="shared" si="4"/>
        <v>37.500002799999997</v>
      </c>
      <c r="O28" s="1">
        <f t="shared" si="5"/>
        <v>14.77832512315271</v>
      </c>
    </row>
    <row r="29" spans="1:15">
      <c r="A29" t="s">
        <v>102</v>
      </c>
      <c r="B29" t="s">
        <v>66</v>
      </c>
      <c r="C29" t="s">
        <v>73</v>
      </c>
      <c r="D29" t="s">
        <v>74</v>
      </c>
      <c r="E29" s="79">
        <f>IFERROR(_xlfn.XLOOKUP($A29,'FSM by LA'!$B$5:$B$157,'FSM by LA'!$C$5:$C$157),0)</f>
        <v>16211</v>
      </c>
      <c r="F29" s="2">
        <f>IFERROR(_xlfn.XLOOKUP($A29,'Universal Credit by LA'!$A$5:$A$332,'Universal Credit by LA'!$B$5:$B$332),0)</f>
        <v>30430</v>
      </c>
      <c r="G29" s="2">
        <f t="shared" si="0"/>
        <v>14219</v>
      </c>
      <c r="H29" s="3">
        <f t="shared" si="1"/>
        <v>46.726914229378899</v>
      </c>
      <c r="I29" s="73">
        <f>IFERROR(_xlfn.XLOOKUP($A29,'FSM by LA'!$B$5:$B$157,'FSM by LA'!$E$5:$E$157),"")</f>
        <v>67467</v>
      </c>
      <c r="J29" s="3">
        <f t="shared" si="2"/>
        <v>24.028043339706819</v>
      </c>
      <c r="K29" s="3">
        <f t="shared" si="3"/>
        <v>45.103532097173435</v>
      </c>
      <c r="N29" s="1">
        <f t="shared" si="4"/>
        <v>46.726917129378897</v>
      </c>
      <c r="O29" s="1">
        <f t="shared" si="5"/>
        <v>21.075488757466612</v>
      </c>
    </row>
    <row r="30" spans="1:15">
      <c r="A30" t="s">
        <v>103</v>
      </c>
      <c r="B30" t="s">
        <v>66</v>
      </c>
      <c r="C30" t="s">
        <v>104</v>
      </c>
      <c r="D30" t="s">
        <v>74</v>
      </c>
      <c r="E30" s="79">
        <f>IFERROR(_xlfn.XLOOKUP($A30,'FSM by LA'!$B$5:$B$157,'FSM by LA'!$C$5:$C$157),0)</f>
        <v>22798</v>
      </c>
      <c r="F30" s="2">
        <f>IFERROR(_xlfn.XLOOKUP($A30,'Universal Credit by LA'!$A$5:$A$332,'Universal Credit by LA'!$B$5:$B$332),0)</f>
        <v>33310</v>
      </c>
      <c r="G30" s="2">
        <f t="shared" si="0"/>
        <v>10512</v>
      </c>
      <c r="H30" s="3">
        <f t="shared" si="1"/>
        <v>31.558090663464426</v>
      </c>
      <c r="I30" s="73">
        <f>IFERROR(_xlfn.XLOOKUP($A30,'FSM by LA'!$B$5:$B$157,'FSM by LA'!$E$5:$E$157),"")</f>
        <v>63920</v>
      </c>
      <c r="J30" s="3">
        <f t="shared" si="2"/>
        <v>35.666458072590743</v>
      </c>
      <c r="K30" s="3">
        <f t="shared" si="3"/>
        <v>52.112015018773469</v>
      </c>
      <c r="N30" s="1">
        <f t="shared" si="4"/>
        <v>31.558093663464426</v>
      </c>
      <c r="O30" s="1">
        <f t="shared" si="5"/>
        <v>16.44555694618273</v>
      </c>
    </row>
    <row r="31" spans="1:15">
      <c r="A31" t="s">
        <v>105</v>
      </c>
      <c r="B31" t="s">
        <v>66</v>
      </c>
      <c r="C31" t="s">
        <v>79</v>
      </c>
      <c r="D31" t="s">
        <v>68</v>
      </c>
      <c r="E31" s="79">
        <f>IFERROR(_xlfn.XLOOKUP($A31,'FSM by LA'!$B$5:$B$157,'FSM by LA'!$C$5:$C$157),0)</f>
        <v>16519</v>
      </c>
      <c r="F31" s="2">
        <f>IFERROR(_xlfn.XLOOKUP($A31,'Universal Credit by LA'!$A$5:$A$332,'Universal Credit by LA'!$B$5:$B$332),0)</f>
        <v>27420</v>
      </c>
      <c r="G31" s="2">
        <f t="shared" si="0"/>
        <v>10901</v>
      </c>
      <c r="H31" s="3">
        <f t="shared" si="1"/>
        <v>39.755652808169216</v>
      </c>
      <c r="I31" s="73">
        <f>IFERROR(_xlfn.XLOOKUP($A31,'FSM by LA'!$B$5:$B$157,'FSM by LA'!$E$5:$E$157),"")</f>
        <v>54356</v>
      </c>
      <c r="J31" s="3">
        <f t="shared" si="2"/>
        <v>30.390389285451469</v>
      </c>
      <c r="K31" s="3">
        <f t="shared" si="3"/>
        <v>50.445213039958794</v>
      </c>
      <c r="N31" s="1">
        <f t="shared" si="4"/>
        <v>39.755655908169217</v>
      </c>
      <c r="O31" s="1">
        <f t="shared" si="5"/>
        <v>20.054823754507321</v>
      </c>
    </row>
    <row r="32" spans="1:15">
      <c r="A32" t="s">
        <v>106</v>
      </c>
      <c r="B32" t="s">
        <v>66</v>
      </c>
      <c r="C32" t="s">
        <v>67</v>
      </c>
      <c r="D32" t="s">
        <v>68</v>
      </c>
      <c r="E32" s="79">
        <f>IFERROR(_xlfn.XLOOKUP($A32,'FSM by LA'!$B$5:$B$157,'FSM by LA'!$C$5:$C$157),0)</f>
        <v>16096</v>
      </c>
      <c r="F32" s="2">
        <f>IFERROR(_xlfn.XLOOKUP($A32,'Universal Credit by LA'!$A$5:$A$332,'Universal Credit by LA'!$B$5:$B$332),0)</f>
        <v>30150</v>
      </c>
      <c r="G32" s="2">
        <f t="shared" si="0"/>
        <v>14054</v>
      </c>
      <c r="H32" s="3">
        <f t="shared" si="1"/>
        <v>46.613598673300167</v>
      </c>
      <c r="I32" s="73">
        <f>IFERROR(_xlfn.XLOOKUP($A32,'FSM by LA'!$B$5:$B$157,'FSM by LA'!$E$5:$E$157),"")</f>
        <v>50137</v>
      </c>
      <c r="J32" s="3">
        <f t="shared" si="2"/>
        <v>32.104034944252746</v>
      </c>
      <c r="K32" s="3">
        <f t="shared" si="3"/>
        <v>60.135229471248778</v>
      </c>
      <c r="N32" s="1">
        <f t="shared" si="4"/>
        <v>46.613601873300169</v>
      </c>
      <c r="O32" s="1">
        <f t="shared" si="5"/>
        <v>28.031194526996028</v>
      </c>
    </row>
    <row r="33" spans="1:15">
      <c r="A33" t="s">
        <v>107</v>
      </c>
      <c r="B33" t="s">
        <v>66</v>
      </c>
      <c r="C33" t="s">
        <v>81</v>
      </c>
      <c r="D33" t="s">
        <v>74</v>
      </c>
      <c r="E33" s="79">
        <f>IFERROR(_xlfn.XLOOKUP($A33,'FSM by LA'!$B$5:$B$157,'FSM by LA'!$C$5:$C$157),0)</f>
        <v>8271</v>
      </c>
      <c r="F33" s="2">
        <f>IFERROR(_xlfn.XLOOKUP($A33,'Universal Credit by LA'!$A$5:$A$332,'Universal Credit by LA'!$B$5:$B$332),0)</f>
        <v>13710</v>
      </c>
      <c r="G33" s="2">
        <f t="shared" si="0"/>
        <v>5439</v>
      </c>
      <c r="H33" s="3">
        <f t="shared" si="1"/>
        <v>39.671772428884026</v>
      </c>
      <c r="I33" s="73">
        <f>IFERROR(_xlfn.XLOOKUP($A33,'FSM by LA'!$B$5:$B$157,'FSM by LA'!$E$5:$E$157),"")</f>
        <v>34636</v>
      </c>
      <c r="J33" s="3">
        <f t="shared" si="2"/>
        <v>23.879778265388612</v>
      </c>
      <c r="K33" s="3">
        <f t="shared" si="3"/>
        <v>39.583092735881742</v>
      </c>
      <c r="N33" s="1">
        <f t="shared" si="4"/>
        <v>39.671775728884029</v>
      </c>
      <c r="O33" s="1">
        <f t="shared" si="5"/>
        <v>15.70331447049313</v>
      </c>
    </row>
    <row r="34" spans="1:15">
      <c r="A34" t="s">
        <v>108</v>
      </c>
      <c r="B34" t="s">
        <v>66</v>
      </c>
      <c r="C34" t="s">
        <v>104</v>
      </c>
      <c r="D34" t="s">
        <v>68</v>
      </c>
      <c r="E34" s="79">
        <f>IFERROR(_xlfn.XLOOKUP($A34,'FSM by LA'!$B$5:$B$157,'FSM by LA'!$C$5:$C$157),0)</f>
        <v>4553</v>
      </c>
      <c r="F34" s="2">
        <f>IFERROR(_xlfn.XLOOKUP($A34,'Universal Credit by LA'!$A$5:$A$332,'Universal Credit by LA'!$B$5:$B$332),0)</f>
        <v>6860</v>
      </c>
      <c r="G34" s="2">
        <f t="shared" si="0"/>
        <v>2307</v>
      </c>
      <c r="H34" s="3">
        <f t="shared" si="1"/>
        <v>33.629737609329446</v>
      </c>
      <c r="I34" s="73">
        <f>IFERROR(_xlfn.XLOOKUP($A34,'FSM by LA'!$B$5:$B$157,'FSM by LA'!$E$5:$E$157),"")</f>
        <v>14704</v>
      </c>
      <c r="J34" s="3">
        <f t="shared" si="2"/>
        <v>30.964363438520131</v>
      </c>
      <c r="K34" s="3">
        <f t="shared" si="3"/>
        <v>46.65397170837867</v>
      </c>
      <c r="N34" s="1">
        <f t="shared" si="4"/>
        <v>33.629741009329443</v>
      </c>
      <c r="O34" s="1">
        <f t="shared" si="5"/>
        <v>15.689608269858542</v>
      </c>
    </row>
    <row r="35" spans="1:15">
      <c r="A35" t="s">
        <v>109</v>
      </c>
      <c r="B35" t="s">
        <v>66</v>
      </c>
      <c r="C35" t="s">
        <v>110</v>
      </c>
      <c r="D35" t="s">
        <v>68</v>
      </c>
      <c r="E35" s="79">
        <f>IFERROR(_xlfn.XLOOKUP($A35,'FSM by LA'!$B$5:$B$157,'FSM by LA'!$C$5:$C$157),0)</f>
        <v>16150</v>
      </c>
      <c r="F35" s="2">
        <f>IFERROR(_xlfn.XLOOKUP($A35,'Universal Credit by LA'!$A$5:$A$332,'Universal Credit by LA'!$B$5:$B$332),0)</f>
        <v>21140</v>
      </c>
      <c r="G35" s="2">
        <f t="shared" si="0"/>
        <v>4990</v>
      </c>
      <c r="H35" s="3">
        <f t="shared" si="1"/>
        <v>23.604541154210029</v>
      </c>
      <c r="I35" s="73">
        <f>IFERROR(_xlfn.XLOOKUP($A35,'FSM by LA'!$B$5:$B$157,'FSM by LA'!$E$5:$E$157),"")</f>
        <v>41561</v>
      </c>
      <c r="J35" s="3">
        <f t="shared" si="2"/>
        <v>38.858545270806765</v>
      </c>
      <c r="K35" s="3">
        <f t="shared" si="3"/>
        <v>50.864993623830031</v>
      </c>
      <c r="N35" s="1">
        <f t="shared" si="4"/>
        <v>23.604544654210027</v>
      </c>
      <c r="O35" s="1">
        <f t="shared" si="5"/>
        <v>12.006448353023268</v>
      </c>
    </row>
    <row r="36" spans="1:15">
      <c r="A36" t="s">
        <v>111</v>
      </c>
      <c r="B36" t="s">
        <v>96</v>
      </c>
      <c r="C36" t="s">
        <v>110</v>
      </c>
      <c r="D36" t="s">
        <v>74</v>
      </c>
      <c r="E36" s="79">
        <f>IFERROR(_xlfn.XLOOKUP($A36,'FSM by LA'!$B$5:$B$157,'FSM by LA'!$C$5:$C$157),0)</f>
        <v>31100</v>
      </c>
      <c r="F36" s="2">
        <f>IFERROR(_xlfn.XLOOKUP($A36,'Universal Credit by LA'!$A$5:$A$332,'Universal Credit by LA'!$B$5:$B$332),0)</f>
        <v>40840</v>
      </c>
      <c r="G36" s="2">
        <f t="shared" si="0"/>
        <v>9740</v>
      </c>
      <c r="H36" s="3">
        <f t="shared" si="1"/>
        <v>23.849167482859944</v>
      </c>
      <c r="I36" s="73">
        <f>IFERROR(_xlfn.XLOOKUP($A36,'FSM by LA'!$B$5:$B$157,'FSM by LA'!$E$5:$E$157),"")</f>
        <v>97808</v>
      </c>
      <c r="J36" s="3">
        <f t="shared" si="2"/>
        <v>31.796990021266154</v>
      </c>
      <c r="K36" s="3">
        <f t="shared" si="3"/>
        <v>41.755275642074267</v>
      </c>
      <c r="N36" s="1">
        <f t="shared" si="4"/>
        <v>23.849171082859943</v>
      </c>
      <c r="O36" s="1">
        <f t="shared" si="5"/>
        <v>9.9582856208081125</v>
      </c>
    </row>
    <row r="37" spans="1:15">
      <c r="A37" t="s">
        <v>112</v>
      </c>
      <c r="B37" t="s">
        <v>96</v>
      </c>
      <c r="C37" t="s">
        <v>73</v>
      </c>
      <c r="D37" t="s">
        <v>74</v>
      </c>
      <c r="E37" s="79">
        <f>IFERROR(_xlfn.XLOOKUP($A37,'FSM by LA'!$B$5:$B$157,'FSM by LA'!$C$5:$C$157),0)</f>
        <v>20725</v>
      </c>
      <c r="F37" s="2">
        <f>IFERROR(_xlfn.XLOOKUP($A37,'Universal Credit by LA'!$A$5:$A$332,'Universal Credit by LA'!$B$5:$B$332),0)</f>
        <v>35920</v>
      </c>
      <c r="G37" s="2">
        <f t="shared" si="0"/>
        <v>15195</v>
      </c>
      <c r="H37" s="3">
        <f t="shared" si="1"/>
        <v>42.302338530066812</v>
      </c>
      <c r="I37" s="73">
        <f>IFERROR(_xlfn.XLOOKUP($A37,'FSM by LA'!$B$5:$B$157,'FSM by LA'!$E$5:$E$157),"")</f>
        <v>90580</v>
      </c>
      <c r="J37" s="3">
        <f t="shared" si="2"/>
        <v>22.880326782954295</v>
      </c>
      <c r="K37" s="3">
        <f t="shared" si="3"/>
        <v>39.655553102230073</v>
      </c>
      <c r="N37" s="1">
        <f t="shared" si="4"/>
        <v>42.302342230066813</v>
      </c>
      <c r="O37" s="1">
        <f t="shared" si="5"/>
        <v>16.775226319275781</v>
      </c>
    </row>
    <row r="38" spans="1:15">
      <c r="A38" t="s">
        <v>113</v>
      </c>
      <c r="B38" t="s">
        <v>66</v>
      </c>
      <c r="C38" t="s">
        <v>71</v>
      </c>
      <c r="D38" t="s">
        <v>68</v>
      </c>
      <c r="E38" s="79">
        <f>IFERROR(_xlfn.XLOOKUP($A38,'FSM by LA'!$B$5:$B$157,'FSM by LA'!$C$5:$C$157),0)</f>
        <v>13815</v>
      </c>
      <c r="F38" s="2">
        <f>IFERROR(_xlfn.XLOOKUP($A38,'Universal Credit by LA'!$A$5:$A$332,'Universal Credit by LA'!$B$5:$B$332),0)</f>
        <v>23430</v>
      </c>
      <c r="G38" s="2">
        <f t="shared" si="0"/>
        <v>9615</v>
      </c>
      <c r="H38" s="3">
        <f t="shared" si="1"/>
        <v>41.037131882202303</v>
      </c>
      <c r="I38" s="73">
        <f>IFERROR(_xlfn.XLOOKUP($A38,'FSM by LA'!$B$5:$B$157,'FSM by LA'!$E$5:$E$157),"")</f>
        <v>43808</v>
      </c>
      <c r="J38" s="3">
        <f t="shared" si="2"/>
        <v>31.535336011687363</v>
      </c>
      <c r="K38" s="3">
        <f t="shared" si="3"/>
        <v>53.48338203067933</v>
      </c>
      <c r="N38" s="1">
        <f t="shared" si="4"/>
        <v>41.037135682202305</v>
      </c>
      <c r="O38" s="1">
        <f t="shared" si="5"/>
        <v>21.948046018991967</v>
      </c>
    </row>
    <row r="39" spans="1:15">
      <c r="A39" t="s">
        <v>114</v>
      </c>
      <c r="B39" t="s">
        <v>66</v>
      </c>
      <c r="C39" t="s">
        <v>73</v>
      </c>
      <c r="D39" t="s">
        <v>74</v>
      </c>
      <c r="E39" s="79">
        <f>IFERROR(_xlfn.XLOOKUP($A39,'FSM by LA'!$B$5:$B$157,'FSM by LA'!$C$5:$C$157),0)</f>
        <v>9023</v>
      </c>
      <c r="F39" s="2">
        <f>IFERROR(_xlfn.XLOOKUP($A39,'Universal Credit by LA'!$A$5:$A$332,'Universal Credit by LA'!$B$5:$B$332),0)</f>
        <v>15780</v>
      </c>
      <c r="G39" s="2">
        <f t="shared" si="0"/>
        <v>6757</v>
      </c>
      <c r="H39" s="3">
        <f t="shared" si="1"/>
        <v>42.820025348542458</v>
      </c>
      <c r="I39" s="73">
        <f>IFERROR(_xlfn.XLOOKUP($A39,'FSM by LA'!$B$5:$B$157,'FSM by LA'!$E$5:$E$157),"")</f>
        <v>41834</v>
      </c>
      <c r="J39" s="3">
        <f t="shared" si="2"/>
        <v>21.568580580389156</v>
      </c>
      <c r="K39" s="3">
        <f t="shared" si="3"/>
        <v>37.72051441411292</v>
      </c>
      <c r="N39" s="1">
        <f t="shared" si="4"/>
        <v>42.820029248542461</v>
      </c>
      <c r="O39" s="1">
        <f t="shared" si="5"/>
        <v>16.151933833723767</v>
      </c>
    </row>
    <row r="40" spans="1:15">
      <c r="A40" t="s">
        <v>115</v>
      </c>
      <c r="B40" t="s">
        <v>66</v>
      </c>
      <c r="C40" t="s">
        <v>79</v>
      </c>
      <c r="D40" t="s">
        <v>68</v>
      </c>
      <c r="E40" s="79">
        <f>IFERROR(_xlfn.XLOOKUP($A40,'FSM by LA'!$B$5:$B$157,'FSM by LA'!$C$5:$C$157),0)</f>
        <v>13261</v>
      </c>
      <c r="F40" s="2">
        <f>IFERROR(_xlfn.XLOOKUP($A40,'Universal Credit by LA'!$A$5:$A$332,'Universal Credit by LA'!$B$5:$B$332),0)</f>
        <v>23030</v>
      </c>
      <c r="G40" s="2">
        <f t="shared" si="0"/>
        <v>9769</v>
      </c>
      <c r="H40" s="3">
        <f t="shared" si="1"/>
        <v>42.418584455058614</v>
      </c>
      <c r="I40" s="73">
        <f>IFERROR(_xlfn.XLOOKUP($A40,'FSM by LA'!$B$5:$B$157,'FSM by LA'!$E$5:$E$157),"")</f>
        <v>45116</v>
      </c>
      <c r="J40" s="3">
        <f t="shared" si="2"/>
        <v>29.393119957443037</v>
      </c>
      <c r="K40" s="3">
        <f t="shared" si="3"/>
        <v>51.046192038301264</v>
      </c>
      <c r="N40" s="1">
        <f t="shared" si="4"/>
        <v>42.418588455058611</v>
      </c>
      <c r="O40" s="1">
        <f t="shared" si="5"/>
        <v>21.653072080858234</v>
      </c>
    </row>
    <row r="41" spans="1:15">
      <c r="A41" t="s">
        <v>116</v>
      </c>
      <c r="B41" t="s">
        <v>66</v>
      </c>
      <c r="C41" t="s">
        <v>67</v>
      </c>
      <c r="D41" t="s">
        <v>68</v>
      </c>
      <c r="E41" s="79">
        <f>IFERROR(_xlfn.XLOOKUP($A41,'FSM by LA'!$B$5:$B$157,'FSM by LA'!$C$5:$C$157),0)</f>
        <v>14694</v>
      </c>
      <c r="F41" s="2">
        <f>IFERROR(_xlfn.XLOOKUP($A41,'Universal Credit by LA'!$A$5:$A$332,'Universal Credit by LA'!$B$5:$B$332),0)</f>
        <v>25650</v>
      </c>
      <c r="G41" s="2">
        <f t="shared" si="0"/>
        <v>10956</v>
      </c>
      <c r="H41" s="3">
        <f t="shared" si="1"/>
        <v>42.71345029239766</v>
      </c>
      <c r="I41" s="73">
        <f>IFERROR(_xlfn.XLOOKUP($A41,'FSM by LA'!$B$5:$B$157,'FSM by LA'!$E$5:$E$157),"")</f>
        <v>46134</v>
      </c>
      <c r="J41" s="3">
        <f t="shared" si="2"/>
        <v>31.850695799193652</v>
      </c>
      <c r="K41" s="3">
        <f t="shared" si="3"/>
        <v>55.598907530238009</v>
      </c>
      <c r="N41" s="1">
        <f t="shared" si="4"/>
        <v>42.713454392397658</v>
      </c>
      <c r="O41" s="1">
        <f t="shared" si="5"/>
        <v>23.74821173104435</v>
      </c>
    </row>
    <row r="42" spans="1:15">
      <c r="A42" t="s">
        <v>117</v>
      </c>
      <c r="B42" t="s">
        <v>66</v>
      </c>
      <c r="C42" t="s">
        <v>71</v>
      </c>
      <c r="D42" t="s">
        <v>74</v>
      </c>
      <c r="E42" s="79">
        <f>IFERROR(_xlfn.XLOOKUP($A42,'FSM by LA'!$B$5:$B$157,'FSM by LA'!$C$5:$C$157),0)</f>
        <v>9093</v>
      </c>
      <c r="F42" s="2">
        <f>IFERROR(_xlfn.XLOOKUP($A42,'Universal Credit by LA'!$A$5:$A$332,'Universal Credit by LA'!$B$5:$B$332),0)</f>
        <v>14330</v>
      </c>
      <c r="G42" s="2">
        <f t="shared" si="0"/>
        <v>5237</v>
      </c>
      <c r="H42" s="3">
        <f t="shared" si="1"/>
        <v>36.545708304256799</v>
      </c>
      <c r="I42" s="73">
        <f>IFERROR(_xlfn.XLOOKUP($A42,'FSM by LA'!$B$5:$B$157,'FSM by LA'!$E$5:$E$157),"")</f>
        <v>41085</v>
      </c>
      <c r="J42" s="3">
        <f t="shared" si="2"/>
        <v>22.132165023731289</v>
      </c>
      <c r="K42" s="3">
        <f t="shared" si="3"/>
        <v>34.878909577704761</v>
      </c>
      <c r="N42" s="1">
        <f t="shared" si="4"/>
        <v>36.545712504256798</v>
      </c>
      <c r="O42" s="1">
        <f t="shared" si="5"/>
        <v>12.746744553973469</v>
      </c>
    </row>
    <row r="43" spans="1:15">
      <c r="A43" t="s">
        <v>118</v>
      </c>
      <c r="B43" t="s">
        <v>96</v>
      </c>
      <c r="C43" t="s">
        <v>86</v>
      </c>
      <c r="D43" t="s">
        <v>74</v>
      </c>
      <c r="E43" s="79">
        <f>IFERROR(_xlfn.XLOOKUP($A43,'FSM by LA'!$B$5:$B$157,'FSM by LA'!$C$5:$C$157),0)</f>
        <v>16387</v>
      </c>
      <c r="F43" s="2">
        <f>IFERROR(_xlfn.XLOOKUP($A43,'Universal Credit by LA'!$A$5:$A$332,'Universal Credit by LA'!$B$5:$B$332),0)</f>
        <v>28080</v>
      </c>
      <c r="G43" s="2">
        <f t="shared" si="0"/>
        <v>11693</v>
      </c>
      <c r="H43" s="3">
        <f t="shared" si="1"/>
        <v>41.64173789173789</v>
      </c>
      <c r="I43" s="73">
        <f>IFERROR(_xlfn.XLOOKUP($A43,'FSM by LA'!$B$5:$B$157,'FSM by LA'!$E$5:$E$157),"")</f>
        <v>63339</v>
      </c>
      <c r="J43" s="3">
        <f t="shared" si="2"/>
        <v>25.871895672492464</v>
      </c>
      <c r="K43" s="3">
        <f t="shared" si="3"/>
        <v>44.332875479562354</v>
      </c>
      <c r="N43" s="1">
        <f t="shared" si="4"/>
        <v>41.64174219173789</v>
      </c>
      <c r="O43" s="1">
        <f t="shared" si="5"/>
        <v>18.460979807069894</v>
      </c>
    </row>
    <row r="44" spans="1:15">
      <c r="A44" t="s">
        <v>119</v>
      </c>
      <c r="B44" t="s">
        <v>66</v>
      </c>
      <c r="C44" t="s">
        <v>67</v>
      </c>
      <c r="D44" t="s">
        <v>68</v>
      </c>
      <c r="E44" s="79">
        <f>IFERROR(_xlfn.XLOOKUP($A44,'FSM by LA'!$B$5:$B$157,'FSM by LA'!$C$5:$C$157),0)</f>
        <v>17270</v>
      </c>
      <c r="F44" s="2">
        <f>IFERROR(_xlfn.XLOOKUP($A44,'Universal Credit by LA'!$A$5:$A$332,'Universal Credit by LA'!$B$5:$B$332),0)</f>
        <v>31610</v>
      </c>
      <c r="G44" s="2">
        <f t="shared" si="0"/>
        <v>14340</v>
      </c>
      <c r="H44" s="3">
        <f t="shared" si="1"/>
        <v>45.365390699145841</v>
      </c>
      <c r="I44" s="73">
        <f>IFERROR(_xlfn.XLOOKUP($A44,'FSM by LA'!$B$5:$B$157,'FSM by LA'!$E$5:$E$157),"")</f>
        <v>46885</v>
      </c>
      <c r="J44" s="3">
        <f t="shared" si="2"/>
        <v>36.834808574170843</v>
      </c>
      <c r="K44" s="3">
        <f t="shared" si="3"/>
        <v>67.420283672816467</v>
      </c>
      <c r="N44" s="1">
        <f t="shared" si="4"/>
        <v>45.365395099145843</v>
      </c>
      <c r="O44" s="1">
        <f t="shared" si="5"/>
        <v>30.58547509864562</v>
      </c>
    </row>
    <row r="45" spans="1:15">
      <c r="A45" t="s">
        <v>120</v>
      </c>
      <c r="B45" t="s">
        <v>96</v>
      </c>
      <c r="C45" t="s">
        <v>76</v>
      </c>
      <c r="D45" t="s">
        <v>74</v>
      </c>
      <c r="E45" s="79">
        <f>IFERROR(_xlfn.XLOOKUP($A45,'FSM by LA'!$B$5:$B$157,'FSM by LA'!$C$5:$C$157),0)</f>
        <v>44083</v>
      </c>
      <c r="F45" s="2">
        <f>IFERROR(_xlfn.XLOOKUP($A45,'Universal Credit by LA'!$A$5:$A$332,'Universal Credit by LA'!$B$5:$B$332),0)</f>
        <v>76230</v>
      </c>
      <c r="G45" s="2">
        <f t="shared" si="0"/>
        <v>32147</v>
      </c>
      <c r="H45" s="3">
        <f t="shared" si="1"/>
        <v>42.171061261970358</v>
      </c>
      <c r="I45" s="73">
        <f>IFERROR(_xlfn.XLOOKUP($A45,'FSM by LA'!$B$5:$B$157,'FSM by LA'!$E$5:$E$157),"")</f>
        <v>206182</v>
      </c>
      <c r="J45" s="3">
        <f t="shared" si="2"/>
        <v>21.380624884810505</v>
      </c>
      <c r="K45" s="3">
        <f t="shared" si="3"/>
        <v>36.972189618880407</v>
      </c>
      <c r="N45" s="1">
        <f t="shared" si="4"/>
        <v>42.171065761970361</v>
      </c>
      <c r="O45" s="1">
        <f t="shared" si="5"/>
        <v>15.591564734069898</v>
      </c>
    </row>
    <row r="46" spans="1:15">
      <c r="A46" t="s">
        <v>121</v>
      </c>
      <c r="B46" t="s">
        <v>66</v>
      </c>
      <c r="C46" t="s">
        <v>104</v>
      </c>
      <c r="D46" t="s">
        <v>68</v>
      </c>
      <c r="E46" s="79">
        <f>IFERROR(_xlfn.XLOOKUP($A46,'FSM by LA'!$B$5:$B$157,'FSM by LA'!$C$5:$C$157),0)</f>
        <v>8108</v>
      </c>
      <c r="F46" s="2">
        <f>IFERROR(_xlfn.XLOOKUP($A46,'Universal Credit by LA'!$A$5:$A$332,'Universal Credit by LA'!$B$5:$B$332),0)</f>
        <v>12800</v>
      </c>
      <c r="G46" s="2">
        <f t="shared" si="0"/>
        <v>4692</v>
      </c>
      <c r="H46" s="3">
        <f t="shared" si="1"/>
        <v>36.65625</v>
      </c>
      <c r="I46" s="73">
        <f>IFERROR(_xlfn.XLOOKUP($A46,'FSM by LA'!$B$5:$B$157,'FSM by LA'!$E$5:$E$157),"")</f>
        <v>25429</v>
      </c>
      <c r="J46" s="3">
        <f t="shared" si="2"/>
        <v>31.884855873215617</v>
      </c>
      <c r="K46" s="3">
        <f t="shared" si="3"/>
        <v>50.336230288253567</v>
      </c>
      <c r="N46" s="1">
        <f t="shared" si="4"/>
        <v>36.656254599999997</v>
      </c>
      <c r="O46" s="1">
        <f t="shared" si="5"/>
        <v>18.45137441503795</v>
      </c>
    </row>
    <row r="47" spans="1:15">
      <c r="A47" t="s">
        <v>122</v>
      </c>
      <c r="B47" t="s">
        <v>96</v>
      </c>
      <c r="C47" t="s">
        <v>73</v>
      </c>
      <c r="D47" t="s">
        <v>74</v>
      </c>
      <c r="E47" s="79">
        <f>IFERROR(_xlfn.XLOOKUP($A47,'FSM by LA'!$B$5:$B$157,'FSM by LA'!$C$5:$C$157),0)</f>
        <v>17328</v>
      </c>
      <c r="F47" s="2">
        <f>IFERROR(_xlfn.XLOOKUP($A47,'Universal Credit by LA'!$A$5:$A$332,'Universal Credit by LA'!$B$5:$B$332),0)</f>
        <v>29050</v>
      </c>
      <c r="G47" s="2">
        <f t="shared" si="0"/>
        <v>11722</v>
      </c>
      <c r="H47" s="3">
        <f t="shared" si="1"/>
        <v>40.351118760757316</v>
      </c>
      <c r="I47" s="73">
        <f>IFERROR(_xlfn.XLOOKUP($A47,'FSM by LA'!$B$5:$B$157,'FSM by LA'!$E$5:$E$157),"")</f>
        <v>84866</v>
      </c>
      <c r="J47" s="3">
        <f t="shared" si="2"/>
        <v>20.41807084109066</v>
      </c>
      <c r="K47" s="3">
        <f t="shared" si="3"/>
        <v>34.230433860438808</v>
      </c>
      <c r="N47" s="1">
        <f t="shared" si="4"/>
        <v>40.351123460757314</v>
      </c>
      <c r="O47" s="1">
        <f t="shared" si="5"/>
        <v>13.812363019348147</v>
      </c>
    </row>
    <row r="48" spans="1:15">
      <c r="A48" t="s">
        <v>123</v>
      </c>
      <c r="B48" t="s">
        <v>66</v>
      </c>
      <c r="C48" t="s">
        <v>67</v>
      </c>
      <c r="D48" t="s">
        <v>68</v>
      </c>
      <c r="E48" s="79">
        <f>IFERROR(_xlfn.XLOOKUP($A48,'FSM by LA'!$B$5:$B$157,'FSM by LA'!$C$5:$C$157),0)</f>
        <v>12817</v>
      </c>
      <c r="F48" s="2">
        <f>IFERROR(_xlfn.XLOOKUP($A48,'Universal Credit by LA'!$A$5:$A$332,'Universal Credit by LA'!$B$5:$B$332),0)</f>
        <v>21540</v>
      </c>
      <c r="G48" s="2">
        <f t="shared" si="0"/>
        <v>8723</v>
      </c>
      <c r="H48" s="3">
        <f t="shared" si="1"/>
        <v>40.496750232126274</v>
      </c>
      <c r="I48" s="73">
        <f>IFERROR(_xlfn.XLOOKUP($A48,'FSM by LA'!$B$5:$B$157,'FSM by LA'!$E$5:$E$157),"")</f>
        <v>38160</v>
      </c>
      <c r="J48" s="3">
        <f t="shared" si="2"/>
        <v>33.587526205450736</v>
      </c>
      <c r="K48" s="3">
        <f t="shared" si="3"/>
        <v>56.44654088050315</v>
      </c>
      <c r="N48" s="1">
        <f t="shared" si="4"/>
        <v>40.496755032126273</v>
      </c>
      <c r="O48" s="1">
        <f t="shared" si="5"/>
        <v>22.859014675052411</v>
      </c>
    </row>
    <row r="49" spans="1:15">
      <c r="A49" t="s">
        <v>124</v>
      </c>
      <c r="B49" t="s">
        <v>66</v>
      </c>
      <c r="C49" t="s">
        <v>67</v>
      </c>
      <c r="D49" t="s">
        <v>68</v>
      </c>
      <c r="E49" s="79">
        <f>IFERROR(_xlfn.XLOOKUP($A49,'FSM by LA'!$B$5:$B$157,'FSM by LA'!$C$5:$C$157),0)</f>
        <v>13479</v>
      </c>
      <c r="F49" s="2">
        <f>IFERROR(_xlfn.XLOOKUP($A49,'Universal Credit by LA'!$A$5:$A$332,'Universal Credit by LA'!$B$5:$B$332),0)</f>
        <v>25010</v>
      </c>
      <c r="G49" s="2">
        <f t="shared" si="0"/>
        <v>11531</v>
      </c>
      <c r="H49" s="3">
        <f t="shared" si="1"/>
        <v>46.105557776889242</v>
      </c>
      <c r="I49" s="73">
        <f>IFERROR(_xlfn.XLOOKUP($A49,'FSM by LA'!$B$5:$B$157,'FSM by LA'!$E$5:$E$157),"")</f>
        <v>27585</v>
      </c>
      <c r="J49" s="3">
        <f t="shared" si="2"/>
        <v>48.863512778684068</v>
      </c>
      <c r="K49" s="3">
        <f t="shared" si="3"/>
        <v>90.665216603226398</v>
      </c>
      <c r="N49" s="1">
        <f t="shared" si="4"/>
        <v>46.105562676889242</v>
      </c>
      <c r="O49" s="1">
        <f t="shared" si="5"/>
        <v>41.801703824542322</v>
      </c>
    </row>
    <row r="50" spans="1:15">
      <c r="A50" t="s">
        <v>125</v>
      </c>
      <c r="B50" t="s">
        <v>66</v>
      </c>
      <c r="C50" t="s">
        <v>81</v>
      </c>
      <c r="D50" t="s">
        <v>68</v>
      </c>
      <c r="E50" s="79">
        <f>IFERROR(_xlfn.XLOOKUP($A50,'FSM by LA'!$B$5:$B$157,'FSM by LA'!$C$5:$C$157),0)</f>
        <v>7059</v>
      </c>
      <c r="F50" s="2">
        <f>IFERROR(_xlfn.XLOOKUP($A50,'Universal Credit by LA'!$A$5:$A$332,'Universal Credit by LA'!$B$5:$B$332),0)</f>
        <v>9730</v>
      </c>
      <c r="G50" s="2">
        <f t="shared" si="0"/>
        <v>2671</v>
      </c>
      <c r="H50" s="3">
        <f t="shared" si="1"/>
        <v>27.451181911613563</v>
      </c>
      <c r="I50" s="73">
        <f>IFERROR(_xlfn.XLOOKUP($A50,'FSM by LA'!$B$5:$B$157,'FSM by LA'!$E$5:$E$157),"")</f>
        <v>17761</v>
      </c>
      <c r="J50" s="3">
        <f t="shared" si="2"/>
        <v>39.744383762175559</v>
      </c>
      <c r="K50" s="3">
        <f t="shared" si="3"/>
        <v>54.782951410393551</v>
      </c>
      <c r="N50" s="1">
        <f t="shared" si="4"/>
        <v>27.451186911613565</v>
      </c>
      <c r="O50" s="1">
        <f t="shared" si="5"/>
        <v>15.038567648218008</v>
      </c>
    </row>
    <row r="51" spans="1:15">
      <c r="A51" t="s">
        <v>126</v>
      </c>
      <c r="B51" t="s">
        <v>66</v>
      </c>
      <c r="C51" t="s">
        <v>67</v>
      </c>
      <c r="D51" t="s">
        <v>68</v>
      </c>
      <c r="E51" s="79">
        <f>IFERROR(_xlfn.XLOOKUP($A51,'FSM by LA'!$B$5:$B$157,'FSM by LA'!$C$5:$C$157),0)</f>
        <v>5186</v>
      </c>
      <c r="F51" s="2">
        <f>IFERROR(_xlfn.XLOOKUP($A51,'Universal Credit by LA'!$A$5:$A$332,'Universal Credit by LA'!$B$5:$B$332),0)</f>
        <v>8710</v>
      </c>
      <c r="G51" s="2">
        <f t="shared" si="0"/>
        <v>3524</v>
      </c>
      <c r="H51" s="3">
        <f t="shared" si="1"/>
        <v>40.459242250287026</v>
      </c>
      <c r="I51" s="73">
        <f>IFERROR(_xlfn.XLOOKUP($A51,'FSM by LA'!$B$5:$B$157,'FSM by LA'!$E$5:$E$157),"")</f>
        <v>16089</v>
      </c>
      <c r="J51" s="3">
        <f t="shared" si="2"/>
        <v>32.233202809372862</v>
      </c>
      <c r="K51" s="3">
        <f t="shared" si="3"/>
        <v>54.136366461557586</v>
      </c>
      <c r="N51" s="1">
        <f t="shared" si="4"/>
        <v>40.459247350287029</v>
      </c>
      <c r="O51" s="1">
        <f t="shared" si="5"/>
        <v>21.903163652184723</v>
      </c>
    </row>
    <row r="52" spans="1:15">
      <c r="A52" t="s">
        <v>127</v>
      </c>
      <c r="B52" t="s">
        <v>96</v>
      </c>
      <c r="C52" t="s">
        <v>86</v>
      </c>
      <c r="D52" t="s">
        <v>74</v>
      </c>
      <c r="E52" s="79">
        <f>IFERROR(_xlfn.XLOOKUP($A52,'FSM by LA'!$B$5:$B$157,'FSM by LA'!$C$5:$C$157),0)</f>
        <v>37761</v>
      </c>
      <c r="F52" s="2">
        <f>IFERROR(_xlfn.XLOOKUP($A52,'Universal Credit by LA'!$A$5:$A$332,'Universal Credit by LA'!$B$5:$B$332),0)</f>
        <v>59300</v>
      </c>
      <c r="G52" s="2">
        <f t="shared" si="0"/>
        <v>21539</v>
      </c>
      <c r="H52" s="3">
        <f t="shared" si="1"/>
        <v>36.322091062394598</v>
      </c>
      <c r="I52" s="73">
        <f>IFERROR(_xlfn.XLOOKUP($A52,'FSM by LA'!$B$5:$B$157,'FSM by LA'!$E$5:$E$157),"")</f>
        <v>177640</v>
      </c>
      <c r="J52" s="3">
        <f t="shared" si="2"/>
        <v>21.25703670344517</v>
      </c>
      <c r="K52" s="3">
        <f t="shared" si="3"/>
        <v>33.382121143886515</v>
      </c>
      <c r="N52" s="1">
        <f t="shared" si="4"/>
        <v>36.322096262394595</v>
      </c>
      <c r="O52" s="1">
        <f t="shared" si="5"/>
        <v>12.125084440441341</v>
      </c>
    </row>
    <row r="53" spans="1:15">
      <c r="A53" t="s">
        <v>128</v>
      </c>
      <c r="B53" t="s">
        <v>66</v>
      </c>
      <c r="C53" t="s">
        <v>67</v>
      </c>
      <c r="D53" t="s">
        <v>68</v>
      </c>
      <c r="E53" s="79">
        <f>IFERROR(_xlfn.XLOOKUP($A53,'FSM by LA'!$B$5:$B$157,'FSM by LA'!$C$5:$C$157),0)</f>
        <v>9404</v>
      </c>
      <c r="F53" s="2">
        <f>IFERROR(_xlfn.XLOOKUP($A53,'Universal Credit by LA'!$A$5:$A$332,'Universal Credit by LA'!$B$5:$B$332),0)</f>
        <v>19820</v>
      </c>
      <c r="G53" s="2">
        <f t="shared" si="0"/>
        <v>10416</v>
      </c>
      <c r="H53" s="3">
        <f t="shared" si="1"/>
        <v>52.552976791120074</v>
      </c>
      <c r="I53" s="73">
        <f>IFERROR(_xlfn.XLOOKUP($A53,'FSM by LA'!$B$5:$B$157,'FSM by LA'!$E$5:$E$157),"")</f>
        <v>31610</v>
      </c>
      <c r="J53" s="3">
        <f t="shared" si="2"/>
        <v>29.750079088895919</v>
      </c>
      <c r="K53" s="3">
        <f t="shared" si="3"/>
        <v>62.701676684593487</v>
      </c>
      <c r="N53" s="1">
        <f t="shared" si="4"/>
        <v>52.552982091120072</v>
      </c>
      <c r="O53" s="1">
        <f t="shared" si="5"/>
        <v>32.951597595697564</v>
      </c>
    </row>
    <row r="54" spans="1:15">
      <c r="A54" t="s">
        <v>129</v>
      </c>
      <c r="B54" t="s">
        <v>66</v>
      </c>
      <c r="C54" t="s">
        <v>67</v>
      </c>
      <c r="D54" t="s">
        <v>68</v>
      </c>
      <c r="E54" s="79">
        <f>IFERROR(_xlfn.XLOOKUP($A54,'FSM by LA'!$B$5:$B$157,'FSM by LA'!$C$5:$C$157),0)</f>
        <v>7086</v>
      </c>
      <c r="F54" s="2">
        <f>IFERROR(_xlfn.XLOOKUP($A54,'Universal Credit by LA'!$A$5:$A$332,'Universal Credit by LA'!$B$5:$B$332),0)</f>
        <v>14970</v>
      </c>
      <c r="G54" s="2">
        <f t="shared" si="0"/>
        <v>7884</v>
      </c>
      <c r="H54" s="3">
        <f t="shared" si="1"/>
        <v>52.665330661322642</v>
      </c>
      <c r="I54" s="73">
        <f>IFERROR(_xlfn.XLOOKUP($A54,'FSM by LA'!$B$5:$B$157,'FSM by LA'!$E$5:$E$157),"")</f>
        <v>34587</v>
      </c>
      <c r="J54" s="3">
        <f t="shared" si="2"/>
        <v>20.487466389105734</v>
      </c>
      <c r="K54" s="3">
        <f t="shared" si="3"/>
        <v>43.282158036256398</v>
      </c>
      <c r="N54" s="1">
        <f t="shared" si="4"/>
        <v>52.665336061322641</v>
      </c>
      <c r="O54" s="1">
        <f t="shared" si="5"/>
        <v>22.794691647150664</v>
      </c>
    </row>
    <row r="55" spans="1:15">
      <c r="A55" t="s">
        <v>130</v>
      </c>
      <c r="B55" t="s">
        <v>66</v>
      </c>
      <c r="C55" t="s">
        <v>104</v>
      </c>
      <c r="D55" t="s">
        <v>68</v>
      </c>
      <c r="E55" s="79">
        <f>IFERROR(_xlfn.XLOOKUP($A55,'FSM by LA'!$B$5:$B$157,'FSM by LA'!$C$5:$C$157),0)</f>
        <v>5871</v>
      </c>
      <c r="F55" s="2">
        <f>IFERROR(_xlfn.XLOOKUP($A55,'Universal Credit by LA'!$A$5:$A$332,'Universal Credit by LA'!$B$5:$B$332),0)</f>
        <v>7940</v>
      </c>
      <c r="G55" s="2">
        <f t="shared" si="0"/>
        <v>2069</v>
      </c>
      <c r="H55" s="3">
        <f t="shared" si="1"/>
        <v>26.057934508816121</v>
      </c>
      <c r="I55" s="73">
        <f>IFERROR(_xlfn.XLOOKUP($A55,'FSM by LA'!$B$5:$B$157,'FSM by LA'!$E$5:$E$157),"")</f>
        <v>13360</v>
      </c>
      <c r="J55" s="3">
        <f t="shared" si="2"/>
        <v>43.944610778443113</v>
      </c>
      <c r="K55" s="3">
        <f t="shared" si="3"/>
        <v>59.431137724550901</v>
      </c>
      <c r="N55" s="1">
        <f t="shared" si="4"/>
        <v>26.057940008816121</v>
      </c>
      <c r="O55" s="1">
        <f t="shared" si="5"/>
        <v>15.486526946107784</v>
      </c>
    </row>
    <row r="56" spans="1:15">
      <c r="A56" t="s">
        <v>131</v>
      </c>
      <c r="B56" t="s">
        <v>66</v>
      </c>
      <c r="C56" t="s">
        <v>67</v>
      </c>
      <c r="D56" t="s">
        <v>68</v>
      </c>
      <c r="E56" s="79">
        <f>IFERROR(_xlfn.XLOOKUP($A56,'FSM by LA'!$B$5:$B$157,'FSM by LA'!$C$5:$C$157),0)</f>
        <v>8417</v>
      </c>
      <c r="F56" s="2">
        <f>IFERROR(_xlfn.XLOOKUP($A56,'Universal Credit by LA'!$A$5:$A$332,'Universal Credit by LA'!$B$5:$B$332),0)</f>
        <v>15920</v>
      </c>
      <c r="G56" s="2">
        <f t="shared" si="0"/>
        <v>7503</v>
      </c>
      <c r="H56" s="3">
        <f t="shared" si="1"/>
        <v>47.129396984924618</v>
      </c>
      <c r="I56" s="73">
        <f>IFERROR(_xlfn.XLOOKUP($A56,'FSM by LA'!$B$5:$B$157,'FSM by LA'!$E$5:$E$157),"")</f>
        <v>40027</v>
      </c>
      <c r="J56" s="3">
        <f t="shared" si="2"/>
        <v>21.028305893521875</v>
      </c>
      <c r="K56" s="3">
        <f t="shared" si="3"/>
        <v>39.773153121642892</v>
      </c>
      <c r="N56" s="1">
        <f t="shared" si="4"/>
        <v>47.12940258492462</v>
      </c>
      <c r="O56" s="1">
        <f t="shared" si="5"/>
        <v>18.744847228121017</v>
      </c>
    </row>
    <row r="57" spans="1:15">
      <c r="A57" t="s">
        <v>132</v>
      </c>
      <c r="B57" t="s">
        <v>66</v>
      </c>
      <c r="C57" t="s">
        <v>79</v>
      </c>
      <c r="D57" t="s">
        <v>74</v>
      </c>
      <c r="E57" s="79">
        <f>IFERROR(_xlfn.XLOOKUP($A57,'FSM by LA'!$B$5:$B$157,'FSM by LA'!$C$5:$C$157),0)</f>
        <v>4577</v>
      </c>
      <c r="F57" s="2">
        <f>IFERROR(_xlfn.XLOOKUP($A57,'Universal Credit by LA'!$A$5:$A$332,'Universal Credit by LA'!$B$5:$B$332),0)</f>
        <v>8440</v>
      </c>
      <c r="G57" s="2">
        <f t="shared" si="0"/>
        <v>3863</v>
      </c>
      <c r="H57" s="3">
        <f t="shared" si="1"/>
        <v>45.770142180094787</v>
      </c>
      <c r="I57" s="73">
        <f>IFERROR(_xlfn.XLOOKUP($A57,'FSM by LA'!$B$5:$B$157,'FSM by LA'!$E$5:$E$157),"")</f>
        <v>22277</v>
      </c>
      <c r="J57" s="3">
        <f t="shared" si="2"/>
        <v>20.545854468734571</v>
      </c>
      <c r="K57" s="3">
        <f t="shared" si="3"/>
        <v>37.886609507563854</v>
      </c>
      <c r="N57" s="1">
        <f t="shared" si="4"/>
        <v>45.77014788009479</v>
      </c>
      <c r="O57" s="1">
        <f t="shared" si="5"/>
        <v>17.340755038829286</v>
      </c>
    </row>
    <row r="58" spans="1:15">
      <c r="A58" t="s">
        <v>133</v>
      </c>
      <c r="B58" t="s">
        <v>96</v>
      </c>
      <c r="C58" t="s">
        <v>76</v>
      </c>
      <c r="D58" t="s">
        <v>74</v>
      </c>
      <c r="E58" s="79">
        <f>IFERROR(_xlfn.XLOOKUP($A58,'FSM by LA'!$B$5:$B$157,'FSM by LA'!$C$5:$C$157),0)</f>
        <v>30368</v>
      </c>
      <c r="F58" s="2">
        <f>IFERROR(_xlfn.XLOOKUP($A58,'Universal Credit by LA'!$A$5:$A$332,'Universal Credit by LA'!$B$5:$B$332),0)</f>
        <v>55430</v>
      </c>
      <c r="G58" s="2">
        <f t="shared" si="0"/>
        <v>25062</v>
      </c>
      <c r="H58" s="3">
        <f t="shared" si="1"/>
        <v>45.213783149918818</v>
      </c>
      <c r="I58" s="73">
        <f>IFERROR(_xlfn.XLOOKUP($A58,'FSM by LA'!$B$5:$B$157,'FSM by LA'!$E$5:$E$157),"")</f>
        <v>174503</v>
      </c>
      <c r="J58" s="3">
        <f t="shared" si="2"/>
        <v>17.40256614499464</v>
      </c>
      <c r="K58" s="3">
        <f t="shared" si="3"/>
        <v>31.764496885440362</v>
      </c>
      <c r="N58" s="1">
        <f t="shared" si="4"/>
        <v>45.213788949918815</v>
      </c>
      <c r="O58" s="1">
        <f t="shared" si="5"/>
        <v>14.361930740445722</v>
      </c>
    </row>
    <row r="59" spans="1:15">
      <c r="A59" t="s">
        <v>134</v>
      </c>
      <c r="B59" t="s">
        <v>66</v>
      </c>
      <c r="C59" t="s">
        <v>67</v>
      </c>
      <c r="D59" t="s">
        <v>68</v>
      </c>
      <c r="E59" s="79">
        <f>IFERROR(_xlfn.XLOOKUP($A59,'FSM by LA'!$B$5:$B$157,'FSM by LA'!$C$5:$C$157),0)</f>
        <v>11287</v>
      </c>
      <c r="F59" s="2">
        <f>IFERROR(_xlfn.XLOOKUP($A59,'Universal Credit by LA'!$A$5:$A$332,'Universal Credit by LA'!$B$5:$B$332),0)</f>
        <v>19650</v>
      </c>
      <c r="G59" s="2">
        <f t="shared" si="0"/>
        <v>8363</v>
      </c>
      <c r="H59" s="3">
        <f t="shared" si="1"/>
        <v>42.559796437659031</v>
      </c>
      <c r="I59" s="73">
        <f>IFERROR(_xlfn.XLOOKUP($A59,'FSM by LA'!$B$5:$B$157,'FSM by LA'!$E$5:$E$157),"")</f>
        <v>44382</v>
      </c>
      <c r="J59" s="3">
        <f t="shared" si="2"/>
        <v>25.431481231129737</v>
      </c>
      <c r="K59" s="3">
        <f t="shared" si="3"/>
        <v>44.274705961876435</v>
      </c>
      <c r="N59" s="1">
        <f t="shared" si="4"/>
        <v>42.559802337659029</v>
      </c>
      <c r="O59" s="1">
        <f t="shared" si="5"/>
        <v>18.843224730746698</v>
      </c>
    </row>
    <row r="60" spans="1:15">
      <c r="A60" t="s">
        <v>135</v>
      </c>
      <c r="B60" t="s">
        <v>66</v>
      </c>
      <c r="C60" t="s">
        <v>67</v>
      </c>
      <c r="D60" t="s">
        <v>68</v>
      </c>
      <c r="E60" s="79">
        <f>IFERROR(_xlfn.XLOOKUP($A60,'FSM by LA'!$B$5:$B$157,'FSM by LA'!$C$5:$C$157),0)</f>
        <v>9784</v>
      </c>
      <c r="F60" s="2">
        <f>IFERROR(_xlfn.XLOOKUP($A60,'Universal Credit by LA'!$A$5:$A$332,'Universal Credit by LA'!$B$5:$B$332),0)</f>
        <v>21070</v>
      </c>
      <c r="G60" s="2">
        <f t="shared" si="0"/>
        <v>11286</v>
      </c>
      <c r="H60" s="3">
        <f t="shared" si="1"/>
        <v>53.564309444708115</v>
      </c>
      <c r="I60" s="73">
        <f>IFERROR(_xlfn.XLOOKUP($A60,'FSM by LA'!$B$5:$B$157,'FSM by LA'!$E$5:$E$157),"")</f>
        <v>38371</v>
      </c>
      <c r="J60" s="3">
        <f t="shared" si="2"/>
        <v>25.498423288420941</v>
      </c>
      <c r="K60" s="3">
        <f t="shared" si="3"/>
        <v>54.911261108649768</v>
      </c>
      <c r="N60" s="1">
        <f t="shared" si="4"/>
        <v>53.564315444708114</v>
      </c>
      <c r="O60" s="1">
        <f t="shared" si="5"/>
        <v>29.41283782022882</v>
      </c>
    </row>
    <row r="61" spans="1:15">
      <c r="A61" t="s">
        <v>136</v>
      </c>
      <c r="B61" t="s">
        <v>66</v>
      </c>
      <c r="C61" t="s">
        <v>86</v>
      </c>
      <c r="D61" t="s">
        <v>74</v>
      </c>
      <c r="E61" s="79">
        <f>IFERROR(_xlfn.XLOOKUP($A61,'FSM by LA'!$B$5:$B$157,'FSM by LA'!$C$5:$C$157),0)</f>
        <v>3935</v>
      </c>
      <c r="F61" s="2">
        <f>IFERROR(_xlfn.XLOOKUP($A61,'Universal Credit by LA'!$A$5:$A$332,'Universal Credit by LA'!$B$5:$B$332),0)</f>
        <v>7690</v>
      </c>
      <c r="G61" s="2">
        <f t="shared" si="0"/>
        <v>3755</v>
      </c>
      <c r="H61" s="3">
        <f t="shared" si="1"/>
        <v>48.829648894668395</v>
      </c>
      <c r="I61" s="73">
        <f>IFERROR(_xlfn.XLOOKUP($A61,'FSM by LA'!$B$5:$B$157,'FSM by LA'!$E$5:$E$157),"")</f>
        <v>14668</v>
      </c>
      <c r="J61" s="3">
        <f t="shared" si="2"/>
        <v>26.827106626670304</v>
      </c>
      <c r="K61" s="3">
        <f t="shared" si="3"/>
        <v>52.427052086173987</v>
      </c>
      <c r="N61" s="1">
        <f t="shared" si="4"/>
        <v>48.829654994668395</v>
      </c>
      <c r="O61" s="1">
        <f t="shared" si="5"/>
        <v>25.59994545950368</v>
      </c>
    </row>
    <row r="62" spans="1:15">
      <c r="A62" t="s">
        <v>137</v>
      </c>
      <c r="B62" t="s">
        <v>66</v>
      </c>
      <c r="C62" t="s">
        <v>73</v>
      </c>
      <c r="D62" t="s">
        <v>74</v>
      </c>
      <c r="E62" s="79">
        <f>IFERROR(_xlfn.XLOOKUP($A62,'FSM by LA'!$B$5:$B$157,'FSM by LA'!$C$5:$C$157),0)</f>
        <v>9</v>
      </c>
      <c r="F62" s="2">
        <f>IFERROR(_xlfn.XLOOKUP($A62,'Universal Credit by LA'!$A$5:$A$332,'Universal Credit by LA'!$B$5:$B$332),0)</f>
        <v>30</v>
      </c>
      <c r="G62" s="2">
        <f t="shared" si="0"/>
        <v>21</v>
      </c>
      <c r="H62" s="3">
        <f t="shared" si="1"/>
        <v>70</v>
      </c>
      <c r="I62" s="73">
        <f>IFERROR(_xlfn.XLOOKUP($A62,'FSM by LA'!$B$5:$B$157,'FSM by LA'!$E$5:$E$157),"")</f>
        <v>86</v>
      </c>
      <c r="J62" s="3">
        <f t="shared" si="2"/>
        <v>10.465116279069768</v>
      </c>
      <c r="K62" s="3">
        <f t="shared" si="3"/>
        <v>34.883720930232556</v>
      </c>
      <c r="N62" s="1">
        <f t="shared" si="4"/>
        <v>70.000006200000001</v>
      </c>
      <c r="O62" s="1">
        <f t="shared" si="5"/>
        <v>24.418604651162788</v>
      </c>
    </row>
    <row r="63" spans="1:15">
      <c r="A63" t="s">
        <v>138</v>
      </c>
      <c r="B63" t="s">
        <v>66</v>
      </c>
      <c r="C63" t="s">
        <v>67</v>
      </c>
      <c r="D63" t="s">
        <v>68</v>
      </c>
      <c r="E63" s="79">
        <f>IFERROR(_xlfn.XLOOKUP($A63,'FSM by LA'!$B$5:$B$157,'FSM by LA'!$C$5:$C$157),0)</f>
        <v>9659</v>
      </c>
      <c r="F63" s="2">
        <f>IFERROR(_xlfn.XLOOKUP($A63,'Universal Credit by LA'!$A$5:$A$332,'Universal Credit by LA'!$B$5:$B$332),0)</f>
        <v>14260</v>
      </c>
      <c r="G63" s="2">
        <f t="shared" si="0"/>
        <v>4601</v>
      </c>
      <c r="H63" s="3">
        <f t="shared" si="1"/>
        <v>32.265077138849932</v>
      </c>
      <c r="I63" s="73">
        <f>IFERROR(_xlfn.XLOOKUP($A63,'FSM by LA'!$B$5:$B$157,'FSM by LA'!$E$5:$E$157),"")</f>
        <v>18733</v>
      </c>
      <c r="J63" s="3">
        <f t="shared" si="2"/>
        <v>51.561415683553093</v>
      </c>
      <c r="K63" s="3">
        <f t="shared" si="3"/>
        <v>76.122350931511235</v>
      </c>
      <c r="N63" s="1">
        <f t="shared" si="4"/>
        <v>32.265083438849935</v>
      </c>
      <c r="O63" s="1">
        <f t="shared" si="5"/>
        <v>24.560935247958149</v>
      </c>
    </row>
    <row r="64" spans="1:15">
      <c r="A64" t="s">
        <v>139</v>
      </c>
      <c r="B64" t="s">
        <v>66</v>
      </c>
      <c r="C64" t="s">
        <v>67</v>
      </c>
      <c r="D64" t="s">
        <v>68</v>
      </c>
      <c r="E64" s="79">
        <f>IFERROR(_xlfn.XLOOKUP($A64,'FSM by LA'!$B$5:$B$157,'FSM by LA'!$C$5:$C$157),0)</f>
        <v>4222</v>
      </c>
      <c r="F64" s="2">
        <f>IFERROR(_xlfn.XLOOKUP($A64,'Universal Credit by LA'!$A$5:$A$332,'Universal Credit by LA'!$B$5:$B$332),0)</f>
        <v>4310</v>
      </c>
      <c r="G64" s="2">
        <f t="shared" si="0"/>
        <v>88</v>
      </c>
      <c r="H64" s="3">
        <f t="shared" si="1"/>
        <v>2.0417633410672855</v>
      </c>
      <c r="I64" s="73">
        <f>IFERROR(_xlfn.XLOOKUP($A64,'FSM by LA'!$B$5:$B$157,'FSM by LA'!$E$5:$E$157),"")</f>
        <v>11205</v>
      </c>
      <c r="J64" s="3">
        <f t="shared" si="2"/>
        <v>37.679607318161537</v>
      </c>
      <c r="K64" s="3">
        <f t="shared" si="3"/>
        <v>38.464970995091477</v>
      </c>
      <c r="N64" s="1">
        <f t="shared" si="4"/>
        <v>2.0417697410672857</v>
      </c>
      <c r="O64" s="1">
        <f t="shared" si="5"/>
        <v>0.78536367692994202</v>
      </c>
    </row>
    <row r="65" spans="1:15">
      <c r="A65" t="s">
        <v>140</v>
      </c>
      <c r="B65" t="s">
        <v>96</v>
      </c>
      <c r="C65" t="s">
        <v>86</v>
      </c>
      <c r="D65" t="s">
        <v>74</v>
      </c>
      <c r="E65" s="79">
        <f>IFERROR(_xlfn.XLOOKUP($A65,'FSM by LA'!$B$5:$B$157,'FSM by LA'!$C$5:$C$157),0)</f>
        <v>61143</v>
      </c>
      <c r="F65" s="2">
        <f>IFERROR(_xlfn.XLOOKUP($A65,'Universal Credit by LA'!$A$5:$A$332,'Universal Credit by LA'!$B$5:$B$332),0)</f>
        <v>90050</v>
      </c>
      <c r="G65" s="2">
        <f t="shared" si="0"/>
        <v>28907</v>
      </c>
      <c r="H65" s="3">
        <f t="shared" si="1"/>
        <v>32.101054969461416</v>
      </c>
      <c r="I65" s="73">
        <f>IFERROR(_xlfn.XLOOKUP($A65,'FSM by LA'!$B$5:$B$157,'FSM by LA'!$E$5:$E$157),"")</f>
        <v>225511</v>
      </c>
      <c r="J65" s="3">
        <f t="shared" si="2"/>
        <v>27.113089827103774</v>
      </c>
      <c r="K65" s="3">
        <f t="shared" si="3"/>
        <v>39.931533273321477</v>
      </c>
      <c r="N65" s="1">
        <f t="shared" si="4"/>
        <v>32.101061469461413</v>
      </c>
      <c r="O65" s="1">
        <f t="shared" si="5"/>
        <v>12.818443446217701</v>
      </c>
    </row>
    <row r="66" spans="1:15">
      <c r="A66" t="s">
        <v>141</v>
      </c>
      <c r="B66" t="s">
        <v>66</v>
      </c>
      <c r="C66" t="s">
        <v>71</v>
      </c>
      <c r="D66" t="s">
        <v>68</v>
      </c>
      <c r="E66" s="79">
        <f>IFERROR(_xlfn.XLOOKUP($A66,'FSM by LA'!$B$5:$B$157,'FSM by LA'!$C$5:$C$157),0)</f>
        <v>14904</v>
      </c>
      <c r="F66" s="2">
        <f>IFERROR(_xlfn.XLOOKUP($A66,'Universal Credit by LA'!$A$5:$A$332,'Universal Credit by LA'!$B$5:$B$332),0)</f>
        <v>24280</v>
      </c>
      <c r="G66" s="2">
        <f t="shared" si="0"/>
        <v>9376</v>
      </c>
      <c r="H66" s="3">
        <f t="shared" si="1"/>
        <v>38.6161449752883</v>
      </c>
      <c r="I66" s="73">
        <f>IFERROR(_xlfn.XLOOKUP($A66,'FSM by LA'!$B$5:$B$157,'FSM by LA'!$E$5:$E$157),"")</f>
        <v>39017</v>
      </c>
      <c r="J66" s="3">
        <f t="shared" si="2"/>
        <v>38.198733885229515</v>
      </c>
      <c r="K66" s="3">
        <f t="shared" si="3"/>
        <v>62.229284670784537</v>
      </c>
      <c r="N66" s="1">
        <f t="shared" si="4"/>
        <v>38.616151575288299</v>
      </c>
      <c r="O66" s="1">
        <f t="shared" si="5"/>
        <v>24.030550785555015</v>
      </c>
    </row>
    <row r="67" spans="1:15">
      <c r="A67" t="s">
        <v>142</v>
      </c>
      <c r="B67" t="s">
        <v>66</v>
      </c>
      <c r="C67" t="s">
        <v>67</v>
      </c>
      <c r="D67" t="s">
        <v>68</v>
      </c>
      <c r="E67" s="79">
        <f>IFERROR(_xlfn.XLOOKUP($A67,'FSM by LA'!$B$5:$B$157,'FSM by LA'!$C$5:$C$157),0)</f>
        <v>3820</v>
      </c>
      <c r="F67" s="2">
        <f>IFERROR(_xlfn.XLOOKUP($A67,'Universal Credit by LA'!$A$5:$A$332,'Universal Credit by LA'!$B$5:$B$332),0)</f>
        <v>6460</v>
      </c>
      <c r="G67" s="2">
        <f t="shared" ref="G67:G130" si="6">IFERROR(F67-E67,"")</f>
        <v>2640</v>
      </c>
      <c r="H67" s="3">
        <f t="shared" ref="H67:H130" si="7">IFERROR(G67/F67*100,"")</f>
        <v>40.866873065015483</v>
      </c>
      <c r="I67" s="73">
        <f>IFERROR(_xlfn.XLOOKUP($A67,'FSM by LA'!$B$5:$B$157,'FSM by LA'!$E$5:$E$157),"")</f>
        <v>22505</v>
      </c>
      <c r="J67" s="3">
        <f t="shared" ref="J67:J130" si="8">IFERROR(E67/I67*100,"")</f>
        <v>16.974005776494113</v>
      </c>
      <c r="K67" s="3">
        <f t="shared" ref="K67:K130" si="9">IFERROR(F67/I67*100,"")</f>
        <v>28.704732281715174</v>
      </c>
      <c r="N67" s="1">
        <f t="shared" si="4"/>
        <v>40.866879765015483</v>
      </c>
      <c r="O67" s="1">
        <f t="shared" si="5"/>
        <v>11.730726505221062</v>
      </c>
    </row>
    <row r="68" spans="1:15">
      <c r="A68" t="s">
        <v>143</v>
      </c>
      <c r="B68" t="s">
        <v>66</v>
      </c>
      <c r="C68" t="s">
        <v>71</v>
      </c>
      <c r="D68" t="s">
        <v>68</v>
      </c>
      <c r="E68" s="79">
        <f>IFERROR(_xlfn.XLOOKUP($A68,'FSM by LA'!$B$5:$B$157,'FSM by LA'!$C$5:$C$157),0)</f>
        <v>17801</v>
      </c>
      <c r="F68" s="2">
        <f>IFERROR(_xlfn.XLOOKUP($A68,'Universal Credit by LA'!$A$5:$A$332,'Universal Credit by LA'!$B$5:$B$332),0)</f>
        <v>31930</v>
      </c>
      <c r="G68" s="2">
        <f t="shared" si="6"/>
        <v>14129</v>
      </c>
      <c r="H68" s="3">
        <f t="shared" si="7"/>
        <v>44.249921703726905</v>
      </c>
      <c r="I68" s="73">
        <f>IFERROR(_xlfn.XLOOKUP($A68,'FSM by LA'!$B$5:$B$157,'FSM by LA'!$E$5:$E$157),"")</f>
        <v>62391</v>
      </c>
      <c r="J68" s="3">
        <f t="shared" si="8"/>
        <v>28.53135868955458</v>
      </c>
      <c r="K68" s="3">
        <f t="shared" si="9"/>
        <v>51.177253129457782</v>
      </c>
      <c r="N68" s="1">
        <f t="shared" ref="N68:N131" si="10">IFERROR(H68+ROW()/10000000,"")</f>
        <v>44.249928503726906</v>
      </c>
      <c r="O68" s="1">
        <f t="shared" ref="O68:O131" si="11">IFERROR(G68/I68*100,"")</f>
        <v>22.645894439903191</v>
      </c>
    </row>
    <row r="69" spans="1:15">
      <c r="A69" t="s">
        <v>144</v>
      </c>
      <c r="B69" t="s">
        <v>66</v>
      </c>
      <c r="C69" t="s">
        <v>81</v>
      </c>
      <c r="D69" t="s">
        <v>68</v>
      </c>
      <c r="E69" s="79">
        <f>IFERROR(_xlfn.XLOOKUP($A69,'FSM by LA'!$B$5:$B$157,'FSM by LA'!$C$5:$C$157),0)</f>
        <v>8885</v>
      </c>
      <c r="F69" s="2">
        <f>IFERROR(_xlfn.XLOOKUP($A69,'Universal Credit by LA'!$A$5:$A$332,'Universal Credit by LA'!$B$5:$B$332),0)</f>
        <v>13480</v>
      </c>
      <c r="G69" s="2">
        <f t="shared" si="6"/>
        <v>4595</v>
      </c>
      <c r="H69" s="3">
        <f t="shared" si="7"/>
        <v>34.087537091988132</v>
      </c>
      <c r="I69" s="73">
        <f>IFERROR(_xlfn.XLOOKUP($A69,'FSM by LA'!$B$5:$B$157,'FSM by LA'!$E$5:$E$157),"")</f>
        <v>20051</v>
      </c>
      <c r="J69" s="3">
        <f t="shared" si="8"/>
        <v>44.312004388808539</v>
      </c>
      <c r="K69" s="3">
        <f t="shared" si="9"/>
        <v>67.228567153757908</v>
      </c>
      <c r="N69" s="1">
        <f t="shared" si="10"/>
        <v>34.087543991988134</v>
      </c>
      <c r="O69" s="1">
        <f t="shared" si="11"/>
        <v>22.916562764949379</v>
      </c>
    </row>
    <row r="70" spans="1:15">
      <c r="A70" t="s">
        <v>145</v>
      </c>
      <c r="B70" t="s">
        <v>66</v>
      </c>
      <c r="C70" t="s">
        <v>67</v>
      </c>
      <c r="D70" t="s">
        <v>68</v>
      </c>
      <c r="E70" s="79">
        <f>IFERROR(_xlfn.XLOOKUP($A70,'FSM by LA'!$B$5:$B$157,'FSM by LA'!$C$5:$C$157),0)</f>
        <v>11804</v>
      </c>
      <c r="F70" s="2">
        <f>IFERROR(_xlfn.XLOOKUP($A70,'Universal Credit by LA'!$A$5:$A$332,'Universal Credit by LA'!$B$5:$B$332),0)</f>
        <v>18540</v>
      </c>
      <c r="G70" s="2">
        <f t="shared" si="6"/>
        <v>6736</v>
      </c>
      <c r="H70" s="3">
        <f t="shared" si="7"/>
        <v>36.332254584681763</v>
      </c>
      <c r="I70" s="73">
        <f>IFERROR(_xlfn.XLOOKUP($A70,'FSM by LA'!$B$5:$B$157,'FSM by LA'!$E$5:$E$157),"")</f>
        <v>28959</v>
      </c>
      <c r="J70" s="3">
        <f t="shared" si="8"/>
        <v>40.761076004005666</v>
      </c>
      <c r="K70" s="3">
        <f t="shared" si="9"/>
        <v>64.021547705376562</v>
      </c>
      <c r="N70" s="1">
        <f t="shared" si="10"/>
        <v>36.33226158468176</v>
      </c>
      <c r="O70" s="1">
        <f t="shared" si="11"/>
        <v>23.260471701370903</v>
      </c>
    </row>
    <row r="71" spans="1:15">
      <c r="A71" t="s">
        <v>146</v>
      </c>
      <c r="B71" t="s">
        <v>96</v>
      </c>
      <c r="C71" t="s">
        <v>81</v>
      </c>
      <c r="D71" t="s">
        <v>74</v>
      </c>
      <c r="E71" s="79">
        <f>IFERROR(_xlfn.XLOOKUP($A71,'FSM by LA'!$B$5:$B$157,'FSM by LA'!$C$5:$C$157),0)</f>
        <v>44274</v>
      </c>
      <c r="F71" s="2">
        <f>IFERROR(_xlfn.XLOOKUP($A71,'Universal Credit by LA'!$A$5:$A$332,'Universal Credit by LA'!$B$5:$B$332),0)</f>
        <v>77220</v>
      </c>
      <c r="G71" s="2">
        <f t="shared" si="6"/>
        <v>32946</v>
      </c>
      <c r="H71" s="3">
        <f t="shared" si="7"/>
        <v>42.665112665112666</v>
      </c>
      <c r="I71" s="73">
        <f>IFERROR(_xlfn.XLOOKUP($A71,'FSM by LA'!$B$5:$B$157,'FSM by LA'!$E$5:$E$157),"")</f>
        <v>167525</v>
      </c>
      <c r="J71" s="3">
        <f t="shared" si="8"/>
        <v>26.428294284435161</v>
      </c>
      <c r="K71" s="3">
        <f t="shared" si="9"/>
        <v>46.094612744366515</v>
      </c>
      <c r="N71" s="1">
        <f t="shared" si="10"/>
        <v>42.665119765112664</v>
      </c>
      <c r="O71" s="1">
        <f t="shared" si="11"/>
        <v>19.666318459931354</v>
      </c>
    </row>
    <row r="72" spans="1:15">
      <c r="A72" t="s">
        <v>147</v>
      </c>
      <c r="B72" t="s">
        <v>66</v>
      </c>
      <c r="C72" t="s">
        <v>71</v>
      </c>
      <c r="D72" t="s">
        <v>68</v>
      </c>
      <c r="E72" s="79">
        <f>IFERROR(_xlfn.XLOOKUP($A72,'FSM by LA'!$B$5:$B$157,'FSM by LA'!$C$5:$C$157),0)</f>
        <v>34824</v>
      </c>
      <c r="F72" s="2">
        <f>IFERROR(_xlfn.XLOOKUP($A72,'Universal Credit by LA'!$A$5:$A$332,'Universal Credit by LA'!$B$5:$B$332),0)</f>
        <v>55170</v>
      </c>
      <c r="G72" s="2">
        <f t="shared" si="6"/>
        <v>20346</v>
      </c>
      <c r="H72" s="3">
        <f t="shared" si="7"/>
        <v>36.878738444806956</v>
      </c>
      <c r="I72" s="73">
        <f>IFERROR(_xlfn.XLOOKUP($A72,'FSM by LA'!$B$5:$B$157,'FSM by LA'!$E$5:$E$157),"")</f>
        <v>118297</v>
      </c>
      <c r="J72" s="3">
        <f t="shared" si="8"/>
        <v>29.437771033923095</v>
      </c>
      <c r="K72" s="3">
        <f t="shared" si="9"/>
        <v>46.636854696230671</v>
      </c>
      <c r="N72" s="1">
        <f t="shared" si="10"/>
        <v>36.878745644806955</v>
      </c>
      <c r="O72" s="1">
        <f t="shared" si="11"/>
        <v>17.199083662307583</v>
      </c>
    </row>
    <row r="73" spans="1:15">
      <c r="A73" t="s">
        <v>148</v>
      </c>
      <c r="B73" t="s">
        <v>66</v>
      </c>
      <c r="C73" t="s">
        <v>110</v>
      </c>
      <c r="D73" t="s">
        <v>68</v>
      </c>
      <c r="E73" s="79">
        <f>IFERROR(_xlfn.XLOOKUP($A73,'FSM by LA'!$B$5:$B$157,'FSM by LA'!$C$5:$C$157),0)</f>
        <v>16715</v>
      </c>
      <c r="F73" s="2">
        <f>IFERROR(_xlfn.XLOOKUP($A73,'Universal Credit by LA'!$A$5:$A$332,'Universal Credit by LA'!$B$5:$B$332),0)</f>
        <v>32860</v>
      </c>
      <c r="G73" s="2">
        <f t="shared" si="6"/>
        <v>16145</v>
      </c>
      <c r="H73" s="3">
        <f t="shared" si="7"/>
        <v>49.132684114424833</v>
      </c>
      <c r="I73" s="73">
        <f>IFERROR(_xlfn.XLOOKUP($A73,'FSM by LA'!$B$5:$B$157,'FSM by LA'!$E$5:$E$157),"")</f>
        <v>55267</v>
      </c>
      <c r="J73" s="3">
        <f t="shared" si="8"/>
        <v>30.244087791991603</v>
      </c>
      <c r="K73" s="3">
        <f t="shared" si="9"/>
        <v>59.456818716413053</v>
      </c>
      <c r="N73" s="1">
        <f t="shared" si="10"/>
        <v>49.132691414424833</v>
      </c>
      <c r="O73" s="1">
        <f t="shared" si="11"/>
        <v>29.212730924421443</v>
      </c>
    </row>
    <row r="74" spans="1:15">
      <c r="A74" t="s">
        <v>149</v>
      </c>
      <c r="B74" t="s">
        <v>96</v>
      </c>
      <c r="C74" t="s">
        <v>110</v>
      </c>
      <c r="D74" t="s">
        <v>74</v>
      </c>
      <c r="E74" s="79">
        <f>IFERROR(_xlfn.XLOOKUP($A74,'FSM by LA'!$B$5:$B$157,'FSM by LA'!$C$5:$C$157),0)</f>
        <v>17315</v>
      </c>
      <c r="F74" s="2">
        <f>IFERROR(_xlfn.XLOOKUP($A74,'Universal Credit by LA'!$A$5:$A$332,'Universal Credit by LA'!$B$5:$B$332),0)</f>
        <v>31760</v>
      </c>
      <c r="G74" s="2">
        <f t="shared" si="6"/>
        <v>14445</v>
      </c>
      <c r="H74" s="3">
        <f t="shared" si="7"/>
        <v>45.481738035264485</v>
      </c>
      <c r="I74" s="73">
        <f>IFERROR(_xlfn.XLOOKUP($A74,'FSM by LA'!$B$5:$B$157,'FSM by LA'!$E$5:$E$157),"")</f>
        <v>95136</v>
      </c>
      <c r="J74" s="3">
        <f t="shared" si="8"/>
        <v>18.20026067944837</v>
      </c>
      <c r="K74" s="3">
        <f t="shared" si="9"/>
        <v>33.383787420114366</v>
      </c>
      <c r="N74" s="1">
        <f t="shared" si="10"/>
        <v>45.481745435264486</v>
      </c>
      <c r="O74" s="1">
        <f t="shared" si="11"/>
        <v>15.183526740665995</v>
      </c>
    </row>
    <row r="75" spans="1:15">
      <c r="A75" t="s">
        <v>150</v>
      </c>
      <c r="B75" t="s">
        <v>66</v>
      </c>
      <c r="C75" t="s">
        <v>67</v>
      </c>
      <c r="D75" t="s">
        <v>68</v>
      </c>
      <c r="E75" s="79">
        <f>IFERROR(_xlfn.XLOOKUP($A75,'FSM by LA'!$B$5:$B$157,'FSM by LA'!$C$5:$C$157),0)</f>
        <v>10377</v>
      </c>
      <c r="F75" s="2">
        <f>IFERROR(_xlfn.XLOOKUP($A75,'Universal Credit by LA'!$A$5:$A$332,'Universal Credit by LA'!$B$5:$B$332),0)</f>
        <v>21230</v>
      </c>
      <c r="G75" s="2">
        <f t="shared" si="6"/>
        <v>10853</v>
      </c>
      <c r="H75" s="3">
        <f t="shared" si="7"/>
        <v>51.121055110692417</v>
      </c>
      <c r="I75" s="73">
        <f>IFERROR(_xlfn.XLOOKUP($A75,'FSM by LA'!$B$5:$B$157,'FSM by LA'!$E$5:$E$157),"")</f>
        <v>33691</v>
      </c>
      <c r="J75" s="3">
        <f t="shared" si="8"/>
        <v>30.800510522097891</v>
      </c>
      <c r="K75" s="3">
        <f t="shared" si="9"/>
        <v>63.013861268588045</v>
      </c>
      <c r="N75" s="1">
        <f t="shared" si="10"/>
        <v>51.12106261069242</v>
      </c>
      <c r="O75" s="1">
        <f t="shared" si="11"/>
        <v>32.213350746490157</v>
      </c>
    </row>
    <row r="76" spans="1:15">
      <c r="A76" t="s">
        <v>151</v>
      </c>
      <c r="B76" t="s">
        <v>96</v>
      </c>
      <c r="C76" t="s">
        <v>110</v>
      </c>
      <c r="D76" t="s">
        <v>74</v>
      </c>
      <c r="E76" s="79">
        <f>IFERROR(_xlfn.XLOOKUP($A76,'FSM by LA'!$B$5:$B$157,'FSM by LA'!$C$5:$C$157),0)</f>
        <v>29779</v>
      </c>
      <c r="F76" s="2">
        <f>IFERROR(_xlfn.XLOOKUP($A76,'Universal Credit by LA'!$A$5:$A$332,'Universal Credit by LA'!$B$5:$B$332),0)</f>
        <v>43180</v>
      </c>
      <c r="G76" s="2">
        <f t="shared" si="6"/>
        <v>13401</v>
      </c>
      <c r="H76" s="3">
        <f t="shared" si="7"/>
        <v>31.035201482167668</v>
      </c>
      <c r="I76" s="73">
        <f>IFERROR(_xlfn.XLOOKUP($A76,'FSM by LA'!$B$5:$B$157,'FSM by LA'!$E$5:$E$157),"")</f>
        <v>98080</v>
      </c>
      <c r="J76" s="3">
        <f t="shared" si="8"/>
        <v>30.361949429037523</v>
      </c>
      <c r="K76" s="3">
        <f t="shared" si="9"/>
        <v>44.025285481239806</v>
      </c>
      <c r="N76" s="1">
        <f t="shared" si="10"/>
        <v>31.035209082167668</v>
      </c>
      <c r="O76" s="1">
        <f t="shared" si="11"/>
        <v>13.663336052202284</v>
      </c>
    </row>
    <row r="77" spans="1:15">
      <c r="A77" t="s">
        <v>152</v>
      </c>
      <c r="B77" t="s">
        <v>66</v>
      </c>
      <c r="C77" t="s">
        <v>81</v>
      </c>
      <c r="D77" t="s">
        <v>68</v>
      </c>
      <c r="E77" s="79">
        <f>IFERROR(_xlfn.XLOOKUP($A77,'FSM by LA'!$B$5:$B$157,'FSM by LA'!$C$5:$C$157),0)</f>
        <v>25756</v>
      </c>
      <c r="F77" s="2">
        <f>IFERROR(_xlfn.XLOOKUP($A77,'Universal Credit by LA'!$A$5:$A$332,'Universal Credit by LA'!$B$5:$B$332),0)</f>
        <v>38600</v>
      </c>
      <c r="G77" s="2">
        <f t="shared" si="6"/>
        <v>12844</v>
      </c>
      <c r="H77" s="3">
        <f t="shared" si="7"/>
        <v>33.274611398963735</v>
      </c>
      <c r="I77" s="73">
        <f>IFERROR(_xlfn.XLOOKUP($A77,'FSM by LA'!$B$5:$B$157,'FSM by LA'!$E$5:$E$157),"")</f>
        <v>68373</v>
      </c>
      <c r="J77" s="3">
        <f t="shared" si="8"/>
        <v>37.66984043408948</v>
      </c>
      <c r="K77" s="3">
        <f t="shared" si="9"/>
        <v>56.455033419624698</v>
      </c>
      <c r="N77" s="1">
        <f t="shared" si="10"/>
        <v>33.274619098963733</v>
      </c>
      <c r="O77" s="1">
        <f t="shared" si="11"/>
        <v>18.785192985535225</v>
      </c>
    </row>
    <row r="78" spans="1:15">
      <c r="A78" t="s">
        <v>153</v>
      </c>
      <c r="B78" t="s">
        <v>66</v>
      </c>
      <c r="C78" t="s">
        <v>76</v>
      </c>
      <c r="D78" t="s">
        <v>68</v>
      </c>
      <c r="E78" s="79">
        <f>IFERROR(_xlfn.XLOOKUP($A78,'FSM by LA'!$B$5:$B$157,'FSM by LA'!$C$5:$C$157),0)</f>
        <v>10991</v>
      </c>
      <c r="F78" s="2">
        <f>IFERROR(_xlfn.XLOOKUP($A78,'Universal Credit by LA'!$A$5:$A$332,'Universal Credit by LA'!$B$5:$B$332),0)</f>
        <v>20410</v>
      </c>
      <c r="G78" s="2">
        <f t="shared" si="6"/>
        <v>9419</v>
      </c>
      <c r="H78" s="3">
        <f t="shared" si="7"/>
        <v>46.148946594806468</v>
      </c>
      <c r="I78" s="73">
        <f>IFERROR(_xlfn.XLOOKUP($A78,'FSM by LA'!$B$5:$B$157,'FSM by LA'!$E$5:$E$157),"")</f>
        <v>38328</v>
      </c>
      <c r="J78" s="3">
        <f t="shared" si="8"/>
        <v>28.676163640158631</v>
      </c>
      <c r="K78" s="3">
        <f t="shared" si="9"/>
        <v>53.250887079941556</v>
      </c>
      <c r="N78" s="1">
        <f t="shared" si="10"/>
        <v>46.148954394806466</v>
      </c>
      <c r="O78" s="1">
        <f t="shared" si="11"/>
        <v>24.574723439782925</v>
      </c>
    </row>
    <row r="79" spans="1:15">
      <c r="A79" t="s">
        <v>154</v>
      </c>
      <c r="B79" t="s">
        <v>66</v>
      </c>
      <c r="C79" t="s">
        <v>81</v>
      </c>
      <c r="D79" t="s">
        <v>68</v>
      </c>
      <c r="E79" s="79">
        <f>IFERROR(_xlfn.XLOOKUP($A79,'FSM by LA'!$B$5:$B$157,'FSM by LA'!$C$5:$C$157),0)</f>
        <v>42451</v>
      </c>
      <c r="F79" s="2">
        <f>IFERROR(_xlfn.XLOOKUP($A79,'Universal Credit by LA'!$A$5:$A$332,'Universal Credit by LA'!$B$5:$B$332),0)</f>
        <v>55280</v>
      </c>
      <c r="G79" s="2">
        <f t="shared" si="6"/>
        <v>12829</v>
      </c>
      <c r="H79" s="3">
        <f t="shared" si="7"/>
        <v>23.207308248914615</v>
      </c>
      <c r="I79" s="73">
        <f>IFERROR(_xlfn.XLOOKUP($A79,'FSM by LA'!$B$5:$B$157,'FSM by LA'!$E$5:$E$157),"")</f>
        <v>84247</v>
      </c>
      <c r="J79" s="3">
        <f t="shared" si="8"/>
        <v>50.388737877906628</v>
      </c>
      <c r="K79" s="3">
        <f t="shared" si="9"/>
        <v>65.616579818865944</v>
      </c>
      <c r="N79" s="1">
        <f t="shared" si="10"/>
        <v>23.207316148914614</v>
      </c>
      <c r="O79" s="1">
        <f t="shared" si="11"/>
        <v>15.227841940959323</v>
      </c>
    </row>
    <row r="80" spans="1:15">
      <c r="A80" t="s">
        <v>155</v>
      </c>
      <c r="B80" t="s">
        <v>66</v>
      </c>
      <c r="C80" t="s">
        <v>86</v>
      </c>
      <c r="D80" t="s">
        <v>68</v>
      </c>
      <c r="E80" s="79">
        <f>IFERROR(_xlfn.XLOOKUP($A80,'FSM by LA'!$B$5:$B$157,'FSM by LA'!$C$5:$C$157),0)</f>
        <v>12658</v>
      </c>
      <c r="F80" s="2">
        <f>IFERROR(_xlfn.XLOOKUP($A80,'Universal Credit by LA'!$A$5:$A$332,'Universal Credit by LA'!$B$5:$B$332),0)</f>
        <v>19050</v>
      </c>
      <c r="G80" s="2">
        <f t="shared" si="6"/>
        <v>6392</v>
      </c>
      <c r="H80" s="3">
        <f t="shared" si="7"/>
        <v>33.553805774278217</v>
      </c>
      <c r="I80" s="73">
        <f>IFERROR(_xlfn.XLOOKUP($A80,'FSM by LA'!$B$5:$B$157,'FSM by LA'!$E$5:$E$157),"")</f>
        <v>45492</v>
      </c>
      <c r="J80" s="3">
        <f t="shared" si="8"/>
        <v>27.824672469884813</v>
      </c>
      <c r="K80" s="3">
        <f t="shared" si="9"/>
        <v>41.875494592455816</v>
      </c>
      <c r="N80" s="1">
        <f t="shared" si="10"/>
        <v>33.553813774278218</v>
      </c>
      <c r="O80" s="1">
        <f t="shared" si="11"/>
        <v>14.050822122571002</v>
      </c>
    </row>
    <row r="81" spans="1:15">
      <c r="A81" t="s">
        <v>156</v>
      </c>
      <c r="B81" t="s">
        <v>66</v>
      </c>
      <c r="C81" t="s">
        <v>67</v>
      </c>
      <c r="D81" t="s">
        <v>68</v>
      </c>
      <c r="E81" s="79">
        <f>IFERROR(_xlfn.XLOOKUP($A81,'FSM by LA'!$B$5:$B$157,'FSM by LA'!$C$5:$C$157),0)</f>
        <v>6975</v>
      </c>
      <c r="F81" s="2">
        <f>IFERROR(_xlfn.XLOOKUP($A81,'Universal Credit by LA'!$A$5:$A$332,'Universal Credit by LA'!$B$5:$B$332),0)</f>
        <v>10250</v>
      </c>
      <c r="G81" s="2">
        <f t="shared" si="6"/>
        <v>3275</v>
      </c>
      <c r="H81" s="3">
        <f t="shared" si="7"/>
        <v>31.951219512195124</v>
      </c>
      <c r="I81" s="73">
        <f>IFERROR(_xlfn.XLOOKUP($A81,'FSM by LA'!$B$5:$B$157,'FSM by LA'!$E$5:$E$157),"")</f>
        <v>23695</v>
      </c>
      <c r="J81" s="3">
        <f t="shared" si="8"/>
        <v>29.43658999788985</v>
      </c>
      <c r="K81" s="3">
        <f t="shared" si="9"/>
        <v>43.258071323063938</v>
      </c>
      <c r="N81" s="1">
        <f t="shared" si="10"/>
        <v>31.951227612195122</v>
      </c>
      <c r="O81" s="1">
        <f t="shared" si="11"/>
        <v>13.821481325174087</v>
      </c>
    </row>
    <row r="82" spans="1:15">
      <c r="A82" t="s">
        <v>157</v>
      </c>
      <c r="B82" t="s">
        <v>66</v>
      </c>
      <c r="C82" t="s">
        <v>104</v>
      </c>
      <c r="D82" t="s">
        <v>68</v>
      </c>
      <c r="E82" s="79">
        <f>IFERROR(_xlfn.XLOOKUP($A82,'FSM by LA'!$B$5:$B$157,'FSM by LA'!$C$5:$C$157),0)</f>
        <v>10982</v>
      </c>
      <c r="F82" s="2">
        <f>IFERROR(_xlfn.XLOOKUP($A82,'Universal Credit by LA'!$A$5:$A$332,'Universal Credit by LA'!$B$5:$B$332),0)</f>
        <v>14340</v>
      </c>
      <c r="G82" s="2">
        <f t="shared" si="6"/>
        <v>3358</v>
      </c>
      <c r="H82" s="3">
        <f t="shared" si="7"/>
        <v>23.417015341701532</v>
      </c>
      <c r="I82" s="73">
        <f>IFERROR(_xlfn.XLOOKUP($A82,'FSM by LA'!$B$5:$B$157,'FSM by LA'!$E$5:$E$157),"")</f>
        <v>22912</v>
      </c>
      <c r="J82" s="3">
        <f t="shared" si="8"/>
        <v>47.931215083798882</v>
      </c>
      <c r="K82" s="3">
        <f t="shared" si="9"/>
        <v>62.587290502793294</v>
      </c>
      <c r="N82" s="1">
        <f t="shared" si="10"/>
        <v>23.417023541701532</v>
      </c>
      <c r="O82" s="1">
        <f t="shared" si="11"/>
        <v>14.656075418994414</v>
      </c>
    </row>
    <row r="83" spans="1:15">
      <c r="A83" t="s">
        <v>158</v>
      </c>
      <c r="B83" t="s">
        <v>66</v>
      </c>
      <c r="C83" t="s">
        <v>86</v>
      </c>
      <c r="D83" t="s">
        <v>68</v>
      </c>
      <c r="E83" s="79">
        <f>IFERROR(_xlfn.XLOOKUP($A83,'FSM by LA'!$B$5:$B$157,'FSM by LA'!$C$5:$C$157),0)</f>
        <v>12532</v>
      </c>
      <c r="F83" s="2">
        <f>IFERROR(_xlfn.XLOOKUP($A83,'Universal Credit by LA'!$A$5:$A$332,'Universal Credit by LA'!$B$5:$B$332),0)</f>
        <v>19040</v>
      </c>
      <c r="G83" s="2">
        <f t="shared" si="6"/>
        <v>6508</v>
      </c>
      <c r="H83" s="3">
        <f t="shared" si="7"/>
        <v>34.180672268907564</v>
      </c>
      <c r="I83" s="73">
        <f>IFERROR(_xlfn.XLOOKUP($A83,'FSM by LA'!$B$5:$B$157,'FSM by LA'!$E$5:$E$157),"")</f>
        <v>46720</v>
      </c>
      <c r="J83" s="3">
        <f t="shared" si="8"/>
        <v>26.823630136986303</v>
      </c>
      <c r="K83" s="3">
        <f t="shared" si="9"/>
        <v>40.753424657534246</v>
      </c>
      <c r="N83" s="1">
        <f t="shared" si="10"/>
        <v>34.180680568907562</v>
      </c>
      <c r="O83" s="1">
        <f t="shared" si="11"/>
        <v>13.929794520547944</v>
      </c>
    </row>
    <row r="84" spans="1:15">
      <c r="A84" t="s">
        <v>159</v>
      </c>
      <c r="B84" t="s">
        <v>66</v>
      </c>
      <c r="C84" t="s">
        <v>104</v>
      </c>
      <c r="D84" t="s">
        <v>68</v>
      </c>
      <c r="E84" s="79">
        <f>IFERROR(_xlfn.XLOOKUP($A84,'FSM by LA'!$B$5:$B$157,'FSM by LA'!$C$5:$C$157),0)</f>
        <v>17164</v>
      </c>
      <c r="F84" s="2">
        <f>IFERROR(_xlfn.XLOOKUP($A84,'Universal Credit by LA'!$A$5:$A$332,'Universal Credit by LA'!$B$5:$B$332),0)</f>
        <v>20070</v>
      </c>
      <c r="G84" s="2">
        <f t="shared" si="6"/>
        <v>2906</v>
      </c>
      <c r="H84" s="3">
        <f t="shared" si="7"/>
        <v>14.479322371699052</v>
      </c>
      <c r="I84" s="73">
        <f>IFERROR(_xlfn.XLOOKUP($A84,'FSM by LA'!$B$5:$B$157,'FSM by LA'!$E$5:$E$157),"")</f>
        <v>37907</v>
      </c>
      <c r="J84" s="3">
        <f t="shared" si="8"/>
        <v>45.279236025008572</v>
      </c>
      <c r="K84" s="3">
        <f t="shared" si="9"/>
        <v>52.945366291186325</v>
      </c>
      <c r="N84" s="1">
        <f t="shared" si="10"/>
        <v>14.479330771699052</v>
      </c>
      <c r="O84" s="1">
        <f t="shared" si="11"/>
        <v>7.6661302661777508</v>
      </c>
    </row>
    <row r="85" spans="1:15">
      <c r="A85" t="s">
        <v>160</v>
      </c>
      <c r="B85" t="s">
        <v>66</v>
      </c>
      <c r="C85" t="s">
        <v>67</v>
      </c>
      <c r="D85" t="s">
        <v>68</v>
      </c>
      <c r="E85" s="79">
        <f>IFERROR(_xlfn.XLOOKUP($A85,'FSM by LA'!$B$5:$B$157,'FSM by LA'!$C$5:$C$157),0)</f>
        <v>24349</v>
      </c>
      <c r="F85" s="2">
        <f>IFERROR(_xlfn.XLOOKUP($A85,'Universal Credit by LA'!$A$5:$A$332,'Universal Credit by LA'!$B$5:$B$332),0)</f>
        <v>33560</v>
      </c>
      <c r="G85" s="2">
        <f t="shared" si="6"/>
        <v>9211</v>
      </c>
      <c r="H85" s="3">
        <f t="shared" si="7"/>
        <v>27.446364719904647</v>
      </c>
      <c r="I85" s="73">
        <f>IFERROR(_xlfn.XLOOKUP($A85,'FSM by LA'!$B$5:$B$157,'FSM by LA'!$E$5:$E$157),"")</f>
        <v>52999</v>
      </c>
      <c r="J85" s="3">
        <f t="shared" si="8"/>
        <v>45.942376271250403</v>
      </c>
      <c r="K85" s="3">
        <f t="shared" si="9"/>
        <v>63.321949470744734</v>
      </c>
      <c r="N85" s="1">
        <f t="shared" si="10"/>
        <v>27.446373219904647</v>
      </c>
      <c r="O85" s="1">
        <f t="shared" si="11"/>
        <v>17.379573199494331</v>
      </c>
    </row>
    <row r="86" spans="1:15">
      <c r="A86" t="s">
        <v>161</v>
      </c>
      <c r="B86" t="s">
        <v>96</v>
      </c>
      <c r="C86" t="s">
        <v>76</v>
      </c>
      <c r="D86" t="s">
        <v>74</v>
      </c>
      <c r="E86" s="79">
        <f>IFERROR(_xlfn.XLOOKUP($A86,'FSM by LA'!$B$5:$B$157,'FSM by LA'!$C$5:$C$157),0)</f>
        <v>27067</v>
      </c>
      <c r="F86" s="2">
        <f>IFERROR(_xlfn.XLOOKUP($A86,'Universal Credit by LA'!$A$5:$A$332,'Universal Credit by LA'!$B$5:$B$332),0)</f>
        <v>46950</v>
      </c>
      <c r="G86" s="2">
        <f t="shared" si="6"/>
        <v>19883</v>
      </c>
      <c r="H86" s="3">
        <f t="shared" si="7"/>
        <v>42.349307774227903</v>
      </c>
      <c r="I86" s="73">
        <f>IFERROR(_xlfn.XLOOKUP($A86,'FSM by LA'!$B$5:$B$157,'FSM by LA'!$E$5:$E$157),"")</f>
        <v>107477</v>
      </c>
      <c r="J86" s="3">
        <f t="shared" si="8"/>
        <v>25.183992854285105</v>
      </c>
      <c r="K86" s="3">
        <f t="shared" si="9"/>
        <v>43.683764898536431</v>
      </c>
      <c r="N86" s="1">
        <f t="shared" si="10"/>
        <v>42.349316374227904</v>
      </c>
      <c r="O86" s="1">
        <f t="shared" si="11"/>
        <v>18.49977204425133</v>
      </c>
    </row>
    <row r="87" spans="1:15">
      <c r="A87" t="s">
        <v>162</v>
      </c>
      <c r="B87" t="s">
        <v>66</v>
      </c>
      <c r="C87" t="s">
        <v>71</v>
      </c>
      <c r="D87" t="s">
        <v>74</v>
      </c>
      <c r="E87" s="79">
        <f>IFERROR(_xlfn.XLOOKUP($A87,'FSM by LA'!$B$5:$B$157,'FSM by LA'!$C$5:$C$157),0)</f>
        <v>7757</v>
      </c>
      <c r="F87" s="2">
        <f>IFERROR(_xlfn.XLOOKUP($A87,'Universal Credit by LA'!$A$5:$A$332,'Universal Credit by LA'!$B$5:$B$332),0)</f>
        <v>12280</v>
      </c>
      <c r="G87" s="2">
        <f t="shared" si="6"/>
        <v>4523</v>
      </c>
      <c r="H87" s="3">
        <f t="shared" si="7"/>
        <v>36.832247557003257</v>
      </c>
      <c r="I87" s="73">
        <f>IFERROR(_xlfn.XLOOKUP($A87,'FSM by LA'!$B$5:$B$157,'FSM by LA'!$E$5:$E$157),"")</f>
        <v>21573</v>
      </c>
      <c r="J87" s="3">
        <f t="shared" si="8"/>
        <v>35.956983266119686</v>
      </c>
      <c r="K87" s="3">
        <f t="shared" si="9"/>
        <v>56.92300560886293</v>
      </c>
      <c r="N87" s="1">
        <f t="shared" si="10"/>
        <v>36.832256257003259</v>
      </c>
      <c r="O87" s="1">
        <f t="shared" si="11"/>
        <v>20.966022342743244</v>
      </c>
    </row>
    <row r="88" spans="1:15">
      <c r="A88" t="s">
        <v>36</v>
      </c>
      <c r="B88" t="s">
        <v>66</v>
      </c>
      <c r="C88" t="s">
        <v>71</v>
      </c>
      <c r="D88" t="s">
        <v>74</v>
      </c>
      <c r="E88" s="79">
        <f>IFERROR(_xlfn.XLOOKUP($A88,'FSM by LA'!$B$5:$B$157,'FSM by LA'!$C$5:$C$157),0)</f>
        <v>6977</v>
      </c>
      <c r="F88" s="2">
        <f>IFERROR(_xlfn.XLOOKUP($A88,'Universal Credit by LA'!$A$5:$A$332,'Universal Credit by LA'!$B$5:$B$332),0)</f>
        <v>10720</v>
      </c>
      <c r="G88" s="2">
        <f t="shared" si="6"/>
        <v>3743</v>
      </c>
      <c r="H88" s="3">
        <f t="shared" si="7"/>
        <v>34.916044776119406</v>
      </c>
      <c r="I88" s="73">
        <f>IFERROR(_xlfn.XLOOKUP($A88,'FSM by LA'!$B$5:$B$157,'FSM by LA'!$E$5:$E$157),"")</f>
        <v>22581</v>
      </c>
      <c r="J88" s="3">
        <f t="shared" si="8"/>
        <v>30.897657322527788</v>
      </c>
      <c r="K88" s="3">
        <f t="shared" si="9"/>
        <v>47.473539701518973</v>
      </c>
      <c r="N88" s="1">
        <f t="shared" si="10"/>
        <v>34.91605357611941</v>
      </c>
      <c r="O88" s="1">
        <f t="shared" si="11"/>
        <v>16.575882378991189</v>
      </c>
    </row>
    <row r="89" spans="1:15">
      <c r="A89" t="s">
        <v>163</v>
      </c>
      <c r="B89" t="s">
        <v>66</v>
      </c>
      <c r="C89" t="s">
        <v>110</v>
      </c>
      <c r="D89" t="s">
        <v>74</v>
      </c>
      <c r="E89" s="79">
        <f>IFERROR(_xlfn.XLOOKUP($A89,'FSM by LA'!$B$5:$B$157,'FSM by LA'!$C$5:$C$157),0)</f>
        <v>11393</v>
      </c>
      <c r="F89" s="2">
        <f>IFERROR(_xlfn.XLOOKUP($A89,'Universal Credit by LA'!$A$5:$A$332,'Universal Credit by LA'!$B$5:$B$332),0)</f>
        <v>22440</v>
      </c>
      <c r="G89" s="2">
        <f t="shared" si="6"/>
        <v>11047</v>
      </c>
      <c r="H89" s="3">
        <f t="shared" si="7"/>
        <v>49.229055258467028</v>
      </c>
      <c r="I89" s="73">
        <f>IFERROR(_xlfn.XLOOKUP($A89,'FSM by LA'!$B$5:$B$157,'FSM by LA'!$E$5:$E$157),"")</f>
        <v>51260</v>
      </c>
      <c r="J89" s="3">
        <f t="shared" si="8"/>
        <v>22.22590714007023</v>
      </c>
      <c r="K89" s="3">
        <f t="shared" si="9"/>
        <v>43.776824034334766</v>
      </c>
      <c r="N89" s="1">
        <f t="shared" si="10"/>
        <v>49.229064158467025</v>
      </c>
      <c r="O89" s="1">
        <f t="shared" si="11"/>
        <v>21.550916894264532</v>
      </c>
    </row>
    <row r="90" spans="1:15">
      <c r="A90" t="s">
        <v>164</v>
      </c>
      <c r="B90" t="s">
        <v>66</v>
      </c>
      <c r="C90" t="s">
        <v>73</v>
      </c>
      <c r="D90" t="s">
        <v>74</v>
      </c>
      <c r="E90" s="79">
        <f>IFERROR(_xlfn.XLOOKUP($A90,'FSM by LA'!$B$5:$B$157,'FSM by LA'!$C$5:$C$157),0)</f>
        <v>5224</v>
      </c>
      <c r="F90" s="2">
        <f>IFERROR(_xlfn.XLOOKUP($A90,'Universal Credit by LA'!$A$5:$A$332,'Universal Credit by LA'!$B$5:$B$332),0)</f>
        <v>9380</v>
      </c>
      <c r="G90" s="2">
        <f t="shared" si="6"/>
        <v>4156</v>
      </c>
      <c r="H90" s="3">
        <f t="shared" si="7"/>
        <v>44.30703624733475</v>
      </c>
      <c r="I90" s="73">
        <f>IFERROR(_xlfn.XLOOKUP($A90,'FSM by LA'!$B$5:$B$157,'FSM by LA'!$E$5:$E$157),"")</f>
        <v>29039</v>
      </c>
      <c r="J90" s="3">
        <f t="shared" si="8"/>
        <v>17.989600192844108</v>
      </c>
      <c r="K90" s="3">
        <f t="shared" si="9"/>
        <v>32.301387788835704</v>
      </c>
      <c r="N90" s="1">
        <f t="shared" si="10"/>
        <v>44.307045247334749</v>
      </c>
      <c r="O90" s="1">
        <f t="shared" si="11"/>
        <v>14.311787595991598</v>
      </c>
    </row>
    <row r="91" spans="1:15">
      <c r="A91" t="s">
        <v>165</v>
      </c>
      <c r="B91" t="s">
        <v>66</v>
      </c>
      <c r="C91" t="s">
        <v>104</v>
      </c>
      <c r="D91" t="s">
        <v>68</v>
      </c>
      <c r="E91" s="79">
        <f>IFERROR(_xlfn.XLOOKUP($A91,'FSM by LA'!$B$5:$B$157,'FSM by LA'!$C$5:$C$157),0)</f>
        <v>8249</v>
      </c>
      <c r="F91" s="2">
        <f>IFERROR(_xlfn.XLOOKUP($A91,'Universal Credit by LA'!$A$5:$A$332,'Universal Credit by LA'!$B$5:$B$332),0)</f>
        <v>11070</v>
      </c>
      <c r="G91" s="2">
        <f t="shared" si="6"/>
        <v>2821</v>
      </c>
      <c r="H91" s="3">
        <f t="shared" si="7"/>
        <v>25.483288166214997</v>
      </c>
      <c r="I91" s="73">
        <f>IFERROR(_xlfn.XLOOKUP($A91,'FSM by LA'!$B$5:$B$157,'FSM by LA'!$E$5:$E$157),"")</f>
        <v>27278</v>
      </c>
      <c r="J91" s="3">
        <f t="shared" si="8"/>
        <v>30.240486839211083</v>
      </c>
      <c r="K91" s="3">
        <f t="shared" si="9"/>
        <v>40.58215411687074</v>
      </c>
      <c r="N91" s="1">
        <f t="shared" si="10"/>
        <v>25.483297266214997</v>
      </c>
      <c r="O91" s="1">
        <f t="shared" si="11"/>
        <v>10.341667277659653</v>
      </c>
    </row>
    <row r="92" spans="1:15">
      <c r="A92" t="s">
        <v>166</v>
      </c>
      <c r="B92" t="s">
        <v>66</v>
      </c>
      <c r="C92" t="s">
        <v>71</v>
      </c>
      <c r="D92" t="s">
        <v>74</v>
      </c>
      <c r="E92" s="79">
        <f>IFERROR(_xlfn.XLOOKUP($A92,'FSM by LA'!$B$5:$B$157,'FSM by LA'!$C$5:$C$157),0)</f>
        <v>14780</v>
      </c>
      <c r="F92" s="2">
        <f>IFERROR(_xlfn.XLOOKUP($A92,'Universal Credit by LA'!$A$5:$A$332,'Universal Credit by LA'!$B$5:$B$332),0)</f>
        <v>24570</v>
      </c>
      <c r="G92" s="2">
        <f t="shared" si="6"/>
        <v>9790</v>
      </c>
      <c r="H92" s="3">
        <f t="shared" si="7"/>
        <v>39.845339845339844</v>
      </c>
      <c r="I92" s="73">
        <f>IFERROR(_xlfn.XLOOKUP($A92,'FSM by LA'!$B$5:$B$157,'FSM by LA'!$E$5:$E$157),"")</f>
        <v>73194</v>
      </c>
      <c r="J92" s="3">
        <f t="shared" si="8"/>
        <v>20.192911987321366</v>
      </c>
      <c r="K92" s="3">
        <f t="shared" si="9"/>
        <v>33.568325272563328</v>
      </c>
      <c r="N92" s="1">
        <f t="shared" si="10"/>
        <v>39.845349045339844</v>
      </c>
      <c r="O92" s="1">
        <f t="shared" si="11"/>
        <v>13.37541328524196</v>
      </c>
    </row>
    <row r="93" spans="1:15">
      <c r="A93" t="s">
        <v>167</v>
      </c>
      <c r="B93" t="s">
        <v>66</v>
      </c>
      <c r="C93" t="s">
        <v>104</v>
      </c>
      <c r="D93" t="s">
        <v>74</v>
      </c>
      <c r="E93" s="79">
        <f>IFERROR(_xlfn.XLOOKUP($A93,'FSM by LA'!$B$5:$B$157,'FSM by LA'!$C$5:$C$157),0)</f>
        <v>10238</v>
      </c>
      <c r="F93" s="2">
        <f>IFERROR(_xlfn.XLOOKUP($A93,'Universal Credit by LA'!$A$5:$A$332,'Universal Credit by LA'!$B$5:$B$332),0)</f>
        <v>16150</v>
      </c>
      <c r="G93" s="2">
        <f t="shared" si="6"/>
        <v>5912</v>
      </c>
      <c r="H93" s="3">
        <f t="shared" si="7"/>
        <v>36.606811145510839</v>
      </c>
      <c r="I93" s="73">
        <f>IFERROR(_xlfn.XLOOKUP($A93,'FSM by LA'!$B$5:$B$157,'FSM by LA'!$E$5:$E$157),"")</f>
        <v>38874</v>
      </c>
      <c r="J93" s="3">
        <f t="shared" si="8"/>
        <v>26.336368781190512</v>
      </c>
      <c r="K93" s="3">
        <f t="shared" si="9"/>
        <v>41.544477028347998</v>
      </c>
      <c r="N93" s="1">
        <f t="shared" si="10"/>
        <v>36.606820445510841</v>
      </c>
      <c r="O93" s="1">
        <f t="shared" si="11"/>
        <v>15.208108247157485</v>
      </c>
    </row>
    <row r="94" spans="1:15">
      <c r="A94" t="s">
        <v>168</v>
      </c>
      <c r="B94" t="s">
        <v>66</v>
      </c>
      <c r="C94" t="s">
        <v>110</v>
      </c>
      <c r="D94" t="s">
        <v>68</v>
      </c>
      <c r="E94" s="79">
        <f>IFERROR(_xlfn.XLOOKUP($A94,'FSM by LA'!$B$5:$B$157,'FSM by LA'!$C$5:$C$157),0)</f>
        <v>18225</v>
      </c>
      <c r="F94" s="2">
        <f>IFERROR(_xlfn.XLOOKUP($A94,'Universal Credit by LA'!$A$5:$A$332,'Universal Credit by LA'!$B$5:$B$332),0)</f>
        <v>28770</v>
      </c>
      <c r="G94" s="2">
        <f t="shared" si="6"/>
        <v>10545</v>
      </c>
      <c r="H94" s="3">
        <f t="shared" si="7"/>
        <v>36.652763295099064</v>
      </c>
      <c r="I94" s="73">
        <f>IFERROR(_xlfn.XLOOKUP($A94,'FSM by LA'!$B$5:$B$157,'FSM by LA'!$E$5:$E$157),"")</f>
        <v>44376</v>
      </c>
      <c r="J94" s="3">
        <f t="shared" si="8"/>
        <v>41.069497025419146</v>
      </c>
      <c r="K94" s="3">
        <f t="shared" si="9"/>
        <v>64.832341806381834</v>
      </c>
      <c r="N94" s="1">
        <f t="shared" si="10"/>
        <v>36.652772695099067</v>
      </c>
      <c r="O94" s="1">
        <f t="shared" si="11"/>
        <v>23.762844780962684</v>
      </c>
    </row>
    <row r="95" spans="1:15">
      <c r="A95" t="s">
        <v>169</v>
      </c>
      <c r="B95" t="s">
        <v>96</v>
      </c>
      <c r="C95" t="s">
        <v>110</v>
      </c>
      <c r="D95" t="s">
        <v>74</v>
      </c>
      <c r="E95" s="79">
        <f>IFERROR(_xlfn.XLOOKUP($A95,'FSM by LA'!$B$5:$B$157,'FSM by LA'!$C$5:$C$157),0)</f>
        <v>28471</v>
      </c>
      <c r="F95" s="2">
        <f>IFERROR(_xlfn.XLOOKUP($A95,'Universal Credit by LA'!$A$5:$A$332,'Universal Credit by LA'!$B$5:$B$332),0)</f>
        <v>45000</v>
      </c>
      <c r="G95" s="2">
        <f t="shared" si="6"/>
        <v>16529</v>
      </c>
      <c r="H95" s="3">
        <f t="shared" si="7"/>
        <v>36.731111111111112</v>
      </c>
      <c r="I95" s="73">
        <f>IFERROR(_xlfn.XLOOKUP($A95,'FSM by LA'!$B$5:$B$157,'FSM by LA'!$E$5:$E$157),"")</f>
        <v>113642</v>
      </c>
      <c r="J95" s="3">
        <f t="shared" si="8"/>
        <v>25.053237359426973</v>
      </c>
      <c r="K95" s="3">
        <f t="shared" si="9"/>
        <v>39.598035937417499</v>
      </c>
      <c r="N95" s="1">
        <f t="shared" si="10"/>
        <v>36.731120611111109</v>
      </c>
      <c r="O95" s="1">
        <f t="shared" si="11"/>
        <v>14.54479857799053</v>
      </c>
    </row>
    <row r="96" spans="1:15">
      <c r="A96" t="s">
        <v>170</v>
      </c>
      <c r="B96" t="s">
        <v>66</v>
      </c>
      <c r="C96" t="s">
        <v>81</v>
      </c>
      <c r="D96" t="s">
        <v>68</v>
      </c>
      <c r="E96" s="79">
        <f>IFERROR(_xlfn.XLOOKUP($A96,'FSM by LA'!$B$5:$B$157,'FSM by LA'!$C$5:$C$157),0)</f>
        <v>15846</v>
      </c>
      <c r="F96" s="2">
        <f>IFERROR(_xlfn.XLOOKUP($A96,'Universal Credit by LA'!$A$5:$A$332,'Universal Credit by LA'!$B$5:$B$332),0)</f>
        <v>24710</v>
      </c>
      <c r="G96" s="2">
        <f t="shared" si="6"/>
        <v>8864</v>
      </c>
      <c r="H96" s="3">
        <f t="shared" si="7"/>
        <v>35.872116552003234</v>
      </c>
      <c r="I96" s="73">
        <f>IFERROR(_xlfn.XLOOKUP($A96,'FSM by LA'!$B$5:$B$157,'FSM by LA'!$E$5:$E$157),"")</f>
        <v>42301</v>
      </c>
      <c r="J96" s="3">
        <f t="shared" si="8"/>
        <v>37.460107326067941</v>
      </c>
      <c r="K96" s="3">
        <f t="shared" si="9"/>
        <v>58.414694688068835</v>
      </c>
      <c r="N96" s="1">
        <f t="shared" si="10"/>
        <v>35.872126152003233</v>
      </c>
      <c r="O96" s="1">
        <f t="shared" si="11"/>
        <v>20.954587362000897</v>
      </c>
    </row>
    <row r="97" spans="1:15">
      <c r="A97" t="s">
        <v>171</v>
      </c>
      <c r="B97" t="s">
        <v>96</v>
      </c>
      <c r="C97" t="s">
        <v>86</v>
      </c>
      <c r="D97" t="s">
        <v>74</v>
      </c>
      <c r="E97" s="79">
        <f>IFERROR(_xlfn.XLOOKUP($A97,'FSM by LA'!$B$5:$B$157,'FSM by LA'!$C$5:$C$157),0)</f>
        <v>15657</v>
      </c>
      <c r="F97" s="2">
        <f>IFERROR(_xlfn.XLOOKUP($A97,'Universal Credit by LA'!$A$5:$A$332,'Universal Credit by LA'!$B$5:$B$332),0)</f>
        <v>28910</v>
      </c>
      <c r="G97" s="2">
        <f>IFERROR(F97-E97,"")</f>
        <v>13253</v>
      </c>
      <c r="H97" s="3">
        <f t="shared" si="7"/>
        <v>45.842269111034248</v>
      </c>
      <c r="I97" s="73">
        <f>IFERROR(_xlfn.XLOOKUP($A97,'FSM by LA'!$B$5:$B$157,'FSM by LA'!$E$5:$E$157),"")</f>
        <v>89971</v>
      </c>
      <c r="J97" s="3">
        <f t="shared" si="8"/>
        <v>17.402274066087962</v>
      </c>
      <c r="K97" s="3">
        <f t="shared" si="9"/>
        <v>32.132576052283511</v>
      </c>
      <c r="N97" s="1">
        <f t="shared" si="10"/>
        <v>45.842278811034248</v>
      </c>
      <c r="O97" s="1">
        <f t="shared" si="11"/>
        <v>14.730301986195551</v>
      </c>
    </row>
    <row r="98" spans="1:15">
      <c r="A98" t="s">
        <v>172</v>
      </c>
      <c r="B98" t="s">
        <v>66</v>
      </c>
      <c r="C98" t="s">
        <v>76</v>
      </c>
      <c r="D98" t="s">
        <v>68</v>
      </c>
      <c r="E98" s="79">
        <f>IFERROR(_xlfn.XLOOKUP($A98,'FSM by LA'!$B$5:$B$157,'FSM by LA'!$C$5:$C$157),0)</f>
        <v>12219</v>
      </c>
      <c r="F98" s="2">
        <f>IFERROR(_xlfn.XLOOKUP($A98,'Universal Credit by LA'!$A$5:$A$332,'Universal Credit by LA'!$B$5:$B$332),0)</f>
        <v>19320</v>
      </c>
      <c r="G98" s="2">
        <f t="shared" si="6"/>
        <v>7101</v>
      </c>
      <c r="H98" s="3">
        <f t="shared" si="7"/>
        <v>36.754658385093173</v>
      </c>
      <c r="I98" s="73">
        <f>IFERROR(_xlfn.XLOOKUP($A98,'FSM by LA'!$B$5:$B$157,'FSM by LA'!$E$5:$E$157),"")</f>
        <v>37426</v>
      </c>
      <c r="J98" s="3">
        <f t="shared" si="8"/>
        <v>32.648426227756104</v>
      </c>
      <c r="K98" s="3">
        <f t="shared" si="9"/>
        <v>51.621867151178321</v>
      </c>
      <c r="N98" s="1">
        <f t="shared" si="10"/>
        <v>36.754668185093173</v>
      </c>
      <c r="O98" s="1">
        <f t="shared" si="11"/>
        <v>18.973440923422221</v>
      </c>
    </row>
    <row r="99" spans="1:15">
      <c r="A99" t="s">
        <v>173</v>
      </c>
      <c r="B99" t="s">
        <v>66</v>
      </c>
      <c r="C99" t="s">
        <v>73</v>
      </c>
      <c r="D99" t="s">
        <v>68</v>
      </c>
      <c r="E99" s="79">
        <f>IFERROR(_xlfn.XLOOKUP($A99,'FSM by LA'!$B$5:$B$157,'FSM by LA'!$C$5:$C$157),0)</f>
        <v>9685</v>
      </c>
      <c r="F99" s="2">
        <f>IFERROR(_xlfn.XLOOKUP($A99,'Universal Credit by LA'!$A$5:$A$332,'Universal Credit by LA'!$B$5:$B$332),0)</f>
        <v>15890</v>
      </c>
      <c r="G99" s="2">
        <f t="shared" si="6"/>
        <v>6205</v>
      </c>
      <c r="H99" s="3">
        <f t="shared" si="7"/>
        <v>39.049716803020765</v>
      </c>
      <c r="I99" s="73">
        <f>IFERROR(_xlfn.XLOOKUP($A99,'FSM by LA'!$B$5:$B$157,'FSM by LA'!$E$5:$E$157),"")</f>
        <v>34564</v>
      </c>
      <c r="J99" s="3">
        <f t="shared" si="8"/>
        <v>28.020483740307832</v>
      </c>
      <c r="K99" s="3">
        <f t="shared" si="9"/>
        <v>45.97268834625622</v>
      </c>
      <c r="N99" s="1">
        <f t="shared" si="10"/>
        <v>39.049726703020767</v>
      </c>
      <c r="O99" s="1">
        <f t="shared" si="11"/>
        <v>17.952204605948385</v>
      </c>
    </row>
    <row r="100" spans="1:15">
      <c r="A100" t="s">
        <v>174</v>
      </c>
      <c r="B100" t="s">
        <v>66</v>
      </c>
      <c r="C100" t="s">
        <v>86</v>
      </c>
      <c r="D100" t="s">
        <v>68</v>
      </c>
      <c r="E100" s="79">
        <f>IFERROR(_xlfn.XLOOKUP($A100,'FSM by LA'!$B$5:$B$157,'FSM by LA'!$C$5:$C$157),0)</f>
        <v>10197</v>
      </c>
      <c r="F100" s="2">
        <f>IFERROR(_xlfn.XLOOKUP($A100,'Universal Credit by LA'!$A$5:$A$332,'Universal Credit by LA'!$B$5:$B$332),0)</f>
        <v>14090</v>
      </c>
      <c r="G100" s="2">
        <f t="shared" si="6"/>
        <v>3893</v>
      </c>
      <c r="H100" s="3">
        <f t="shared" si="7"/>
        <v>27.629524485450673</v>
      </c>
      <c r="I100" s="73">
        <f>IFERROR(_xlfn.XLOOKUP($A100,'FSM by LA'!$B$5:$B$157,'FSM by LA'!$E$5:$E$157),"")</f>
        <v>26836</v>
      </c>
      <c r="J100" s="3">
        <f t="shared" si="8"/>
        <v>37.997466090326427</v>
      </c>
      <c r="K100" s="3">
        <f t="shared" si="9"/>
        <v>52.50409897153078</v>
      </c>
      <c r="N100" s="1">
        <f t="shared" si="10"/>
        <v>27.629534485450673</v>
      </c>
      <c r="O100" s="1">
        <f t="shared" si="11"/>
        <v>14.50663288120435</v>
      </c>
    </row>
    <row r="101" spans="1:15">
      <c r="A101" t="s">
        <v>175</v>
      </c>
      <c r="B101" t="s">
        <v>66</v>
      </c>
      <c r="C101" t="s">
        <v>86</v>
      </c>
      <c r="D101" t="s">
        <v>68</v>
      </c>
      <c r="E101" s="79">
        <f>IFERROR(_xlfn.XLOOKUP($A101,'FSM by LA'!$B$5:$B$157,'FSM by LA'!$C$5:$C$157),0)</f>
        <v>4939</v>
      </c>
      <c r="F101" s="2">
        <f>IFERROR(_xlfn.XLOOKUP($A101,'Universal Credit by LA'!$A$5:$A$332,'Universal Credit by LA'!$B$5:$B$332),0)</f>
        <v>9540</v>
      </c>
      <c r="G101" s="2">
        <f t="shared" si="6"/>
        <v>4601</v>
      </c>
      <c r="H101" s="3">
        <f t="shared" si="7"/>
        <v>48.228511530398322</v>
      </c>
      <c r="I101" s="73">
        <f>IFERROR(_xlfn.XLOOKUP($A101,'FSM by LA'!$B$5:$B$157,'FSM by LA'!$E$5:$E$157),"")</f>
        <v>21194</v>
      </c>
      <c r="J101" s="3">
        <f t="shared" si="8"/>
        <v>23.303765216570728</v>
      </c>
      <c r="K101" s="3">
        <f t="shared" si="9"/>
        <v>45.012739454562613</v>
      </c>
      <c r="N101" s="1">
        <f t="shared" si="10"/>
        <v>48.228521630398319</v>
      </c>
      <c r="O101" s="1">
        <f t="shared" si="11"/>
        <v>21.708974237991885</v>
      </c>
    </row>
    <row r="102" spans="1:15">
      <c r="A102" t="s">
        <v>176</v>
      </c>
      <c r="B102" t="s">
        <v>66</v>
      </c>
      <c r="C102" t="s">
        <v>67</v>
      </c>
      <c r="D102" t="s">
        <v>68</v>
      </c>
      <c r="E102" s="79">
        <f>IFERROR(_xlfn.XLOOKUP($A102,'FSM by LA'!$B$5:$B$157,'FSM by LA'!$C$5:$C$157),0)</f>
        <v>11591</v>
      </c>
      <c r="F102" s="2">
        <f>IFERROR(_xlfn.XLOOKUP($A102,'Universal Credit by LA'!$A$5:$A$332,'Universal Credit by LA'!$B$5:$B$332),0)</f>
        <v>20140</v>
      </c>
      <c r="G102" s="2">
        <f t="shared" si="6"/>
        <v>8549</v>
      </c>
      <c r="H102" s="3">
        <f t="shared" si="7"/>
        <v>42.447864945382321</v>
      </c>
      <c r="I102" s="73">
        <f>IFERROR(_xlfn.XLOOKUP($A102,'FSM by LA'!$B$5:$B$157,'FSM by LA'!$E$5:$E$157),"")</f>
        <v>48525</v>
      </c>
      <c r="J102" s="3">
        <f t="shared" si="8"/>
        <v>23.88665636269964</v>
      </c>
      <c r="K102" s="3">
        <f t="shared" si="9"/>
        <v>41.504379185986608</v>
      </c>
      <c r="N102" s="1">
        <f t="shared" si="10"/>
        <v>42.447875145382319</v>
      </c>
      <c r="O102" s="1">
        <f t="shared" si="11"/>
        <v>17.617722823286964</v>
      </c>
    </row>
    <row r="103" spans="1:15">
      <c r="A103" t="s">
        <v>177</v>
      </c>
      <c r="B103" t="s">
        <v>66</v>
      </c>
      <c r="C103" t="s">
        <v>104</v>
      </c>
      <c r="D103" t="s">
        <v>68</v>
      </c>
      <c r="E103" s="79">
        <f>IFERROR(_xlfn.XLOOKUP($A103,'FSM by LA'!$B$5:$B$157,'FSM by LA'!$C$5:$C$157),0)</f>
        <v>6744</v>
      </c>
      <c r="F103" s="2">
        <f>IFERROR(_xlfn.XLOOKUP($A103,'Universal Credit by LA'!$A$5:$A$332,'Universal Credit by LA'!$B$5:$B$332),0)</f>
        <v>9820</v>
      </c>
      <c r="G103" s="2">
        <f t="shared" si="6"/>
        <v>3076</v>
      </c>
      <c r="H103" s="3">
        <f t="shared" si="7"/>
        <v>31.323828920570264</v>
      </c>
      <c r="I103" s="73">
        <f>IFERROR(_xlfn.XLOOKUP($A103,'FSM by LA'!$B$5:$B$157,'FSM by LA'!$E$5:$E$157),"")</f>
        <v>18526</v>
      </c>
      <c r="J103" s="3">
        <f t="shared" si="8"/>
        <v>36.40289323113462</v>
      </c>
      <c r="K103" s="3">
        <f t="shared" si="9"/>
        <v>53.006585339522836</v>
      </c>
      <c r="N103" s="1">
        <f t="shared" si="10"/>
        <v>31.323839220570264</v>
      </c>
      <c r="O103" s="1">
        <f t="shared" si="11"/>
        <v>16.603692108388209</v>
      </c>
    </row>
    <row r="104" spans="1:15">
      <c r="A104" t="s">
        <v>178</v>
      </c>
      <c r="B104" t="s">
        <v>66</v>
      </c>
      <c r="C104" t="s">
        <v>67</v>
      </c>
      <c r="D104" t="s">
        <v>68</v>
      </c>
      <c r="E104" s="79">
        <f>IFERROR(_xlfn.XLOOKUP($A104,'FSM by LA'!$B$5:$B$157,'FSM by LA'!$C$5:$C$157),0)</f>
        <v>4117</v>
      </c>
      <c r="F104" s="2">
        <f>IFERROR(_xlfn.XLOOKUP($A104,'Universal Credit by LA'!$A$5:$A$332,'Universal Credit by LA'!$B$5:$B$332),0)</f>
        <v>5330</v>
      </c>
      <c r="G104" s="2">
        <f t="shared" si="6"/>
        <v>1213</v>
      </c>
      <c r="H104" s="3">
        <f t="shared" si="7"/>
        <v>22.757973733583491</v>
      </c>
      <c r="I104" s="73">
        <f>IFERROR(_xlfn.XLOOKUP($A104,'FSM by LA'!$B$5:$B$157,'FSM by LA'!$E$5:$E$157),"")</f>
        <v>25732</v>
      </c>
      <c r="J104" s="3">
        <f t="shared" si="8"/>
        <v>15.999533654593504</v>
      </c>
      <c r="K104" s="3">
        <f t="shared" si="9"/>
        <v>20.713508471941552</v>
      </c>
      <c r="N104" s="1">
        <f t="shared" si="10"/>
        <v>22.757984133583491</v>
      </c>
      <c r="O104" s="1">
        <f t="shared" si="11"/>
        <v>4.7139748173480491</v>
      </c>
    </row>
    <row r="105" spans="1:15">
      <c r="A105" t="s">
        <v>179</v>
      </c>
      <c r="B105" t="s">
        <v>66</v>
      </c>
      <c r="C105" t="s">
        <v>81</v>
      </c>
      <c r="D105" t="s">
        <v>68</v>
      </c>
      <c r="E105" s="79">
        <f>IFERROR(_xlfn.XLOOKUP($A105,'FSM by LA'!$B$5:$B$157,'FSM by LA'!$C$5:$C$157),0)</f>
        <v>12515</v>
      </c>
      <c r="F105" s="2">
        <f>IFERROR(_xlfn.XLOOKUP($A105,'Universal Credit by LA'!$A$5:$A$332,'Universal Credit by LA'!$B$5:$B$332),0)</f>
        <v>21580</v>
      </c>
      <c r="G105" s="2">
        <f t="shared" si="6"/>
        <v>9065</v>
      </c>
      <c r="H105" s="3">
        <f t="shared" si="7"/>
        <v>42.006487488415203</v>
      </c>
      <c r="I105" s="73">
        <f>IFERROR(_xlfn.XLOOKUP($A105,'FSM by LA'!$B$5:$B$157,'FSM by LA'!$E$5:$E$157),"")</f>
        <v>36032</v>
      </c>
      <c r="J105" s="3">
        <f t="shared" si="8"/>
        <v>34.733015097690938</v>
      </c>
      <c r="K105" s="3">
        <f t="shared" si="9"/>
        <v>59.891207815275315</v>
      </c>
      <c r="N105" s="1">
        <f t="shared" si="10"/>
        <v>42.006497988415205</v>
      </c>
      <c r="O105" s="1">
        <f t="shared" si="11"/>
        <v>25.15819271758437</v>
      </c>
    </row>
    <row r="106" spans="1:15">
      <c r="A106" t="s">
        <v>180</v>
      </c>
      <c r="B106" t="s">
        <v>66</v>
      </c>
      <c r="C106" t="s">
        <v>71</v>
      </c>
      <c r="D106" t="s">
        <v>68</v>
      </c>
      <c r="E106" s="79">
        <f>IFERROR(_xlfn.XLOOKUP($A106,'FSM by LA'!$B$5:$B$157,'FSM by LA'!$C$5:$C$157),0)</f>
        <v>13111</v>
      </c>
      <c r="F106" s="2">
        <f>IFERROR(_xlfn.XLOOKUP($A106,'Universal Credit by LA'!$A$5:$A$332,'Universal Credit by LA'!$B$5:$B$332),0)</f>
        <v>19680</v>
      </c>
      <c r="G106" s="2">
        <f t="shared" si="6"/>
        <v>6569</v>
      </c>
      <c r="H106" s="3">
        <f t="shared" si="7"/>
        <v>33.37906504065041</v>
      </c>
      <c r="I106" s="73">
        <f>IFERROR(_xlfn.XLOOKUP($A106,'FSM by LA'!$B$5:$B$157,'FSM by LA'!$E$5:$E$157),"")</f>
        <v>40569</v>
      </c>
      <c r="J106" s="3">
        <f t="shared" si="8"/>
        <v>32.317779585397716</v>
      </c>
      <c r="K106" s="3">
        <f t="shared" si="9"/>
        <v>48.509946017895437</v>
      </c>
      <c r="N106" s="1">
        <f t="shared" si="10"/>
        <v>33.379075640650413</v>
      </c>
      <c r="O106" s="1">
        <f t="shared" si="11"/>
        <v>16.192166432497721</v>
      </c>
    </row>
    <row r="107" spans="1:15">
      <c r="A107" t="s">
        <v>181</v>
      </c>
      <c r="B107" t="s">
        <v>66</v>
      </c>
      <c r="C107" t="s">
        <v>110</v>
      </c>
      <c r="D107" t="s">
        <v>74</v>
      </c>
      <c r="E107" s="79">
        <f>IFERROR(_xlfn.XLOOKUP($A107,'FSM by LA'!$B$5:$B$157,'FSM by LA'!$C$5:$C$157),0)</f>
        <v>733</v>
      </c>
      <c r="F107" s="2">
        <f>IFERROR(_xlfn.XLOOKUP($A107,'Universal Credit by LA'!$A$5:$A$332,'Universal Credit by LA'!$B$5:$B$332),0)</f>
        <v>1180</v>
      </c>
      <c r="G107" s="2">
        <f t="shared" si="6"/>
        <v>447</v>
      </c>
      <c r="H107" s="3">
        <f t="shared" si="7"/>
        <v>37.881355932203391</v>
      </c>
      <c r="I107" s="73">
        <f>IFERROR(_xlfn.XLOOKUP($A107,'FSM by LA'!$B$5:$B$157,'FSM by LA'!$E$5:$E$157),"")</f>
        <v>5386</v>
      </c>
      <c r="J107" s="3">
        <f t="shared" si="8"/>
        <v>13.609357593761603</v>
      </c>
      <c r="K107" s="3">
        <f t="shared" si="9"/>
        <v>21.908652060898625</v>
      </c>
      <c r="N107" s="1">
        <f t="shared" si="10"/>
        <v>37.881366632203388</v>
      </c>
      <c r="O107" s="1">
        <f t="shared" si="11"/>
        <v>8.2992944671370221</v>
      </c>
    </row>
    <row r="108" spans="1:15">
      <c r="A108" t="s">
        <v>182</v>
      </c>
      <c r="B108" t="s">
        <v>66</v>
      </c>
      <c r="C108" t="s">
        <v>81</v>
      </c>
      <c r="D108" t="s">
        <v>68</v>
      </c>
      <c r="E108" s="79">
        <f>IFERROR(_xlfn.XLOOKUP($A108,'FSM by LA'!$B$5:$B$157,'FSM by LA'!$C$5:$C$157),0)</f>
        <v>13703</v>
      </c>
      <c r="F108" s="2">
        <f>IFERROR(_xlfn.XLOOKUP($A108,'Universal Credit by LA'!$A$5:$A$332,'Universal Credit by LA'!$B$5:$B$332),0)</f>
        <v>23930</v>
      </c>
      <c r="G108" s="2">
        <f t="shared" si="6"/>
        <v>10227</v>
      </c>
      <c r="H108" s="3">
        <f t="shared" si="7"/>
        <v>42.737150020894276</v>
      </c>
      <c r="I108" s="73">
        <f>IFERROR(_xlfn.XLOOKUP($A108,'FSM by LA'!$B$5:$B$157,'FSM by LA'!$E$5:$E$157),"")</f>
        <v>36005</v>
      </c>
      <c r="J108" s="3">
        <f t="shared" si="8"/>
        <v>38.058602971809471</v>
      </c>
      <c r="K108" s="3">
        <f t="shared" si="9"/>
        <v>66.462991251215115</v>
      </c>
      <c r="N108" s="1">
        <f t="shared" si="10"/>
        <v>42.737160820894275</v>
      </c>
      <c r="O108" s="1">
        <f t="shared" si="11"/>
        <v>28.404388279405641</v>
      </c>
    </row>
    <row r="109" spans="1:15">
      <c r="A109" t="s">
        <v>183</v>
      </c>
      <c r="B109" t="s">
        <v>66</v>
      </c>
      <c r="C109" t="s">
        <v>79</v>
      </c>
      <c r="D109" t="s">
        <v>68</v>
      </c>
      <c r="E109" s="79">
        <f>IFERROR(_xlfn.XLOOKUP($A109,'FSM by LA'!$B$5:$B$157,'FSM by LA'!$C$5:$C$157),0)</f>
        <v>22842</v>
      </c>
      <c r="F109" s="2">
        <f>IFERROR(_xlfn.XLOOKUP($A109,'Universal Credit by LA'!$A$5:$A$332,'Universal Credit by LA'!$B$5:$B$332),0)</f>
        <v>33270</v>
      </c>
      <c r="G109" s="2">
        <f t="shared" si="6"/>
        <v>10428</v>
      </c>
      <c r="H109" s="3">
        <f t="shared" si="7"/>
        <v>31.343552750225427</v>
      </c>
      <c r="I109" s="73">
        <f>IFERROR(_xlfn.XLOOKUP($A109,'FSM by LA'!$B$5:$B$157,'FSM by LA'!$E$5:$E$157),"")</f>
        <v>57182</v>
      </c>
      <c r="J109" s="3">
        <f t="shared" si="8"/>
        <v>39.946136896226086</v>
      </c>
      <c r="K109" s="3">
        <f t="shared" si="9"/>
        <v>58.182644888251545</v>
      </c>
      <c r="N109" s="1">
        <f t="shared" si="10"/>
        <v>31.343563650225427</v>
      </c>
      <c r="O109" s="1">
        <f t="shared" si="11"/>
        <v>18.236507992025462</v>
      </c>
    </row>
    <row r="110" spans="1:15">
      <c r="A110" t="s">
        <v>184</v>
      </c>
      <c r="B110" t="s">
        <v>66</v>
      </c>
      <c r="C110" t="s">
        <v>81</v>
      </c>
      <c r="D110" t="s">
        <v>68</v>
      </c>
      <c r="E110" s="79">
        <f>IFERROR(_xlfn.XLOOKUP($A110,'FSM by LA'!$B$5:$B$157,'FSM by LA'!$C$5:$C$157),0)</f>
        <v>10431</v>
      </c>
      <c r="F110" s="2">
        <f>IFERROR(_xlfn.XLOOKUP($A110,'Universal Credit by LA'!$A$5:$A$332,'Universal Credit by LA'!$B$5:$B$332),0)</f>
        <v>15870</v>
      </c>
      <c r="G110" s="2">
        <f t="shared" si="6"/>
        <v>5439</v>
      </c>
      <c r="H110" s="3">
        <f t="shared" si="7"/>
        <v>34.272211720226842</v>
      </c>
      <c r="I110" s="73">
        <f>IFERROR(_xlfn.XLOOKUP($A110,'FSM by LA'!$B$5:$B$157,'FSM by LA'!$E$5:$E$157),"")</f>
        <v>36610</v>
      </c>
      <c r="J110" s="3">
        <f t="shared" si="8"/>
        <v>28.492215241737227</v>
      </c>
      <c r="K110" s="3">
        <f t="shared" si="9"/>
        <v>43.348811800054634</v>
      </c>
      <c r="N110" s="1">
        <f t="shared" si="10"/>
        <v>34.272222720226843</v>
      </c>
      <c r="O110" s="1">
        <f t="shared" si="11"/>
        <v>14.856596558317401</v>
      </c>
    </row>
    <row r="111" spans="1:15">
      <c r="A111" t="s">
        <v>185</v>
      </c>
      <c r="B111" t="s">
        <v>66</v>
      </c>
      <c r="C111" t="s">
        <v>71</v>
      </c>
      <c r="D111" t="s">
        <v>68</v>
      </c>
      <c r="E111" s="79">
        <f>IFERROR(_xlfn.XLOOKUP($A111,'FSM by LA'!$B$5:$B$157,'FSM by LA'!$C$5:$C$157),0)</f>
        <v>27852</v>
      </c>
      <c r="F111" s="2">
        <f>IFERROR(_xlfn.XLOOKUP($A111,'Universal Credit by LA'!$A$5:$A$332,'Universal Credit by LA'!$B$5:$B$332),0)</f>
        <v>38340</v>
      </c>
      <c r="G111" s="2">
        <f t="shared" si="6"/>
        <v>10488</v>
      </c>
      <c r="H111" s="3">
        <f t="shared" si="7"/>
        <v>27.355242566510174</v>
      </c>
      <c r="I111" s="73">
        <f>IFERROR(_xlfn.XLOOKUP($A111,'FSM by LA'!$B$5:$B$157,'FSM by LA'!$E$5:$E$157),"")</f>
        <v>75711</v>
      </c>
      <c r="J111" s="3">
        <f t="shared" si="8"/>
        <v>36.787256805484013</v>
      </c>
      <c r="K111" s="3">
        <f t="shared" si="9"/>
        <v>50.639933431073423</v>
      </c>
      <c r="N111" s="1">
        <f t="shared" si="10"/>
        <v>27.355253666510173</v>
      </c>
      <c r="O111" s="1">
        <f t="shared" si="11"/>
        <v>13.852676625589414</v>
      </c>
    </row>
    <row r="112" spans="1:15">
      <c r="A112" t="s">
        <v>186</v>
      </c>
      <c r="B112" t="s">
        <v>66</v>
      </c>
      <c r="C112" t="s">
        <v>79</v>
      </c>
      <c r="D112" t="s">
        <v>74</v>
      </c>
      <c r="E112" s="79">
        <f>IFERROR(_xlfn.XLOOKUP($A112,'FSM by LA'!$B$5:$B$157,'FSM by LA'!$C$5:$C$157),0)</f>
        <v>7241</v>
      </c>
      <c r="F112" s="2">
        <f>IFERROR(_xlfn.XLOOKUP($A112,'Universal Credit by LA'!$A$5:$A$332,'Universal Credit by LA'!$B$5:$B$332),0)</f>
        <v>13500</v>
      </c>
      <c r="G112" s="2">
        <f t="shared" si="6"/>
        <v>6259</v>
      </c>
      <c r="H112" s="3">
        <f t="shared" si="7"/>
        <v>46.36296296296296</v>
      </c>
      <c r="I112" s="73">
        <f>IFERROR(_xlfn.XLOOKUP($A112,'FSM by LA'!$B$5:$B$157,'FSM by LA'!$E$5:$E$157),"")</f>
        <v>36242</v>
      </c>
      <c r="J112" s="3">
        <f t="shared" si="8"/>
        <v>19.97958170078914</v>
      </c>
      <c r="K112" s="3">
        <f t="shared" si="9"/>
        <v>37.249599911704649</v>
      </c>
      <c r="N112" s="1">
        <f t="shared" si="10"/>
        <v>46.362974162962963</v>
      </c>
      <c r="O112" s="1">
        <f t="shared" si="11"/>
        <v>17.270018210915513</v>
      </c>
    </row>
    <row r="113" spans="1:15">
      <c r="A113" t="s">
        <v>187</v>
      </c>
      <c r="B113" t="s">
        <v>66</v>
      </c>
      <c r="C113" t="s">
        <v>86</v>
      </c>
      <c r="D113" t="s">
        <v>68</v>
      </c>
      <c r="E113" s="79">
        <f>IFERROR(_xlfn.XLOOKUP($A113,'FSM by LA'!$B$5:$B$157,'FSM by LA'!$C$5:$C$157),0)</f>
        <v>6928</v>
      </c>
      <c r="F113" s="2">
        <f>IFERROR(_xlfn.XLOOKUP($A113,'Universal Credit by LA'!$A$5:$A$332,'Universal Credit by LA'!$B$5:$B$332),0)</f>
        <v>13340</v>
      </c>
      <c r="G113" s="2">
        <f t="shared" si="6"/>
        <v>6412</v>
      </c>
      <c r="H113" s="3">
        <f t="shared" si="7"/>
        <v>48.065967016491754</v>
      </c>
      <c r="I113" s="73">
        <f>IFERROR(_xlfn.XLOOKUP($A113,'FSM by LA'!$B$5:$B$157,'FSM by LA'!$E$5:$E$157),"")</f>
        <v>29053</v>
      </c>
      <c r="J113" s="3">
        <f t="shared" si="8"/>
        <v>23.846074415722988</v>
      </c>
      <c r="K113" s="3">
        <f t="shared" si="9"/>
        <v>45.916084397480468</v>
      </c>
      <c r="N113" s="1">
        <f t="shared" si="10"/>
        <v>48.065978316491751</v>
      </c>
      <c r="O113" s="1">
        <f t="shared" si="11"/>
        <v>22.070009981757476</v>
      </c>
    </row>
    <row r="114" spans="1:15">
      <c r="A114" t="s">
        <v>188</v>
      </c>
      <c r="B114" t="s">
        <v>66</v>
      </c>
      <c r="C114" t="s">
        <v>79</v>
      </c>
      <c r="D114" t="s">
        <v>68</v>
      </c>
      <c r="E114" s="79">
        <f>IFERROR(_xlfn.XLOOKUP($A114,'FSM by LA'!$B$5:$B$157,'FSM by LA'!$C$5:$C$157),0)</f>
        <v>9745</v>
      </c>
      <c r="F114" s="2">
        <f>IFERROR(_xlfn.XLOOKUP($A114,'Universal Credit by LA'!$A$5:$A$332,'Universal Credit by LA'!$B$5:$B$332),0)</f>
        <v>11580</v>
      </c>
      <c r="G114" s="2">
        <f t="shared" si="6"/>
        <v>1835</v>
      </c>
      <c r="H114" s="3">
        <f t="shared" si="7"/>
        <v>15.846286701208982</v>
      </c>
      <c r="I114" s="73">
        <f>IFERROR(_xlfn.XLOOKUP($A114,'FSM by LA'!$B$5:$B$157,'FSM by LA'!$E$5:$E$157),"")</f>
        <v>35057</v>
      </c>
      <c r="J114" s="3">
        <f t="shared" si="8"/>
        <v>27.79758678723222</v>
      </c>
      <c r="K114" s="3">
        <f t="shared" si="9"/>
        <v>33.031919445474514</v>
      </c>
      <c r="N114" s="1">
        <f t="shared" si="10"/>
        <v>15.846298101208982</v>
      </c>
      <c r="O114" s="1">
        <f t="shared" si="11"/>
        <v>5.2343326582422911</v>
      </c>
    </row>
    <row r="115" spans="1:15">
      <c r="A115" t="s">
        <v>189</v>
      </c>
      <c r="B115" t="s">
        <v>66</v>
      </c>
      <c r="C115" t="s">
        <v>73</v>
      </c>
      <c r="D115" t="s">
        <v>74</v>
      </c>
      <c r="E115" s="79">
        <f>IFERROR(_xlfn.XLOOKUP($A115,'FSM by LA'!$B$5:$B$157,'FSM by LA'!$C$5:$C$157),0)</f>
        <v>14977</v>
      </c>
      <c r="F115" s="2">
        <f>IFERROR(_xlfn.XLOOKUP($A115,'Universal Credit by LA'!$A$5:$A$332,'Universal Credit by LA'!$B$5:$B$332),0)</f>
        <v>27750</v>
      </c>
      <c r="G115" s="2">
        <f t="shared" si="6"/>
        <v>12773</v>
      </c>
      <c r="H115" s="3">
        <f t="shared" si="7"/>
        <v>46.028828828828829</v>
      </c>
      <c r="I115" s="73">
        <f>IFERROR(_xlfn.XLOOKUP($A115,'FSM by LA'!$B$5:$B$157,'FSM by LA'!$E$5:$E$157),"")</f>
        <v>66985</v>
      </c>
      <c r="J115" s="3">
        <f t="shared" si="8"/>
        <v>22.358737030678512</v>
      </c>
      <c r="K115" s="3">
        <f t="shared" si="9"/>
        <v>41.42718519071434</v>
      </c>
      <c r="N115" s="1">
        <f t="shared" si="10"/>
        <v>46.028840328828828</v>
      </c>
      <c r="O115" s="1">
        <f t="shared" si="11"/>
        <v>19.068448160035828</v>
      </c>
    </row>
    <row r="116" spans="1:15">
      <c r="A116" t="s">
        <v>190</v>
      </c>
      <c r="B116" t="s">
        <v>66</v>
      </c>
      <c r="C116" t="s">
        <v>73</v>
      </c>
      <c r="D116" t="s">
        <v>74</v>
      </c>
      <c r="E116" s="79">
        <f>IFERROR(_xlfn.XLOOKUP($A116,'FSM by LA'!$B$5:$B$157,'FSM by LA'!$C$5:$C$157),0)</f>
        <v>6767</v>
      </c>
      <c r="F116" s="2">
        <f>IFERROR(_xlfn.XLOOKUP($A116,'Universal Credit by LA'!$A$5:$A$332,'Universal Credit by LA'!$B$5:$B$332),0)</f>
        <v>12900</v>
      </c>
      <c r="G116" s="2">
        <f t="shared" si="6"/>
        <v>6133</v>
      </c>
      <c r="H116" s="3">
        <f t="shared" si="7"/>
        <v>47.542635658914726</v>
      </c>
      <c r="I116" s="73">
        <f>IFERROR(_xlfn.XLOOKUP($A116,'FSM by LA'!$B$5:$B$157,'FSM by LA'!$E$5:$E$157),"")</f>
        <v>38637</v>
      </c>
      <c r="J116" s="3">
        <f t="shared" si="8"/>
        <v>17.514299764474465</v>
      </c>
      <c r="K116" s="3">
        <f t="shared" si="9"/>
        <v>33.38768537929964</v>
      </c>
      <c r="N116" s="1">
        <f t="shared" si="10"/>
        <v>47.542647258914727</v>
      </c>
      <c r="O116" s="1">
        <f t="shared" si="11"/>
        <v>15.873385614825168</v>
      </c>
    </row>
    <row r="117" spans="1:15">
      <c r="A117" t="s">
        <v>191</v>
      </c>
      <c r="B117" t="s">
        <v>66</v>
      </c>
      <c r="C117" t="s">
        <v>104</v>
      </c>
      <c r="D117" t="s">
        <v>68</v>
      </c>
      <c r="E117" s="79">
        <f>IFERROR(_xlfn.XLOOKUP($A117,'FSM by LA'!$B$5:$B$157,'FSM by LA'!$C$5:$C$157),0)</f>
        <v>7440</v>
      </c>
      <c r="F117" s="2">
        <f>IFERROR(_xlfn.XLOOKUP($A117,'Universal Credit by LA'!$A$5:$A$332,'Universal Credit by LA'!$B$5:$B$332),0)</f>
        <v>10840</v>
      </c>
      <c r="G117" s="2">
        <f t="shared" si="6"/>
        <v>3400</v>
      </c>
      <c r="H117" s="3">
        <f t="shared" si="7"/>
        <v>31.365313653136536</v>
      </c>
      <c r="I117" s="73">
        <f>IFERROR(_xlfn.XLOOKUP($A117,'FSM by LA'!$B$5:$B$157,'FSM by LA'!$E$5:$E$157),"")</f>
        <v>20492</v>
      </c>
      <c r="J117" s="3">
        <f t="shared" si="8"/>
        <v>36.306851454226042</v>
      </c>
      <c r="K117" s="3">
        <f t="shared" si="9"/>
        <v>52.898692172555137</v>
      </c>
      <c r="N117" s="1">
        <f t="shared" si="10"/>
        <v>31.365325353136537</v>
      </c>
      <c r="O117" s="1">
        <f t="shared" si="11"/>
        <v>16.591840718329102</v>
      </c>
    </row>
    <row r="118" spans="1:15">
      <c r="A118" t="s">
        <v>192</v>
      </c>
      <c r="B118" t="s">
        <v>66</v>
      </c>
      <c r="C118" t="s">
        <v>86</v>
      </c>
      <c r="D118" t="s">
        <v>68</v>
      </c>
      <c r="E118" s="79">
        <f>IFERROR(_xlfn.XLOOKUP($A118,'FSM by LA'!$B$5:$B$157,'FSM by LA'!$C$5:$C$157),0)</f>
        <v>12919</v>
      </c>
      <c r="F118" s="2">
        <f>IFERROR(_xlfn.XLOOKUP($A118,'Universal Credit by LA'!$A$5:$A$332,'Universal Credit by LA'!$B$5:$B$332),0)</f>
        <v>16490</v>
      </c>
      <c r="G118" s="2">
        <f t="shared" si="6"/>
        <v>3571</v>
      </c>
      <c r="H118" s="3">
        <f t="shared" si="7"/>
        <v>21.655548817465132</v>
      </c>
      <c r="I118" s="73">
        <f>IFERROR(_xlfn.XLOOKUP($A118,'FSM by LA'!$B$5:$B$157,'FSM by LA'!$E$5:$E$157),"")</f>
        <v>32565</v>
      </c>
      <c r="J118" s="3">
        <f t="shared" si="8"/>
        <v>39.671426378013201</v>
      </c>
      <c r="K118" s="3">
        <f t="shared" si="9"/>
        <v>50.637187164133266</v>
      </c>
      <c r="N118" s="1">
        <f t="shared" si="10"/>
        <v>21.655560617465131</v>
      </c>
      <c r="O118" s="1">
        <f t="shared" si="11"/>
        <v>10.965760786120066</v>
      </c>
    </row>
    <row r="119" spans="1:15">
      <c r="A119" t="s">
        <v>193</v>
      </c>
      <c r="B119" t="s">
        <v>66</v>
      </c>
      <c r="C119" t="s">
        <v>76</v>
      </c>
      <c r="D119" t="s">
        <v>68</v>
      </c>
      <c r="E119" s="79">
        <f>IFERROR(_xlfn.XLOOKUP($A119,'FSM by LA'!$B$5:$B$157,'FSM by LA'!$C$5:$C$157),0)</f>
        <v>6905</v>
      </c>
      <c r="F119" s="2">
        <f>IFERROR(_xlfn.XLOOKUP($A119,'Universal Credit by LA'!$A$5:$A$332,'Universal Credit by LA'!$B$5:$B$332),0)</f>
        <v>11150</v>
      </c>
      <c r="G119" s="2">
        <f t="shared" si="6"/>
        <v>4245</v>
      </c>
      <c r="H119" s="3">
        <f t="shared" si="7"/>
        <v>38.071748878923763</v>
      </c>
      <c r="I119" s="73">
        <f>IFERROR(_xlfn.XLOOKUP($A119,'FSM by LA'!$B$5:$B$157,'FSM by LA'!$E$5:$E$157),"")</f>
        <v>27601</v>
      </c>
      <c r="J119" s="3">
        <f t="shared" si="8"/>
        <v>25.01720952139415</v>
      </c>
      <c r="K119" s="3">
        <f t="shared" si="9"/>
        <v>40.397087062062973</v>
      </c>
      <c r="N119" s="1">
        <f t="shared" si="10"/>
        <v>38.07176077892376</v>
      </c>
      <c r="O119" s="1">
        <f t="shared" si="11"/>
        <v>15.379877540668815</v>
      </c>
    </row>
    <row r="120" spans="1:15">
      <c r="A120" t="s">
        <v>194</v>
      </c>
      <c r="B120" t="s">
        <v>66</v>
      </c>
      <c r="C120" t="s">
        <v>67</v>
      </c>
      <c r="D120" t="s">
        <v>68</v>
      </c>
      <c r="E120" s="79">
        <f>IFERROR(_xlfn.XLOOKUP($A120,'FSM by LA'!$B$5:$B$157,'FSM by LA'!$C$5:$C$157),0)</f>
        <v>14918</v>
      </c>
      <c r="F120" s="2">
        <f>IFERROR(_xlfn.XLOOKUP($A120,'Universal Credit by LA'!$A$5:$A$332,'Universal Credit by LA'!$B$5:$B$332),0)</f>
        <v>20500</v>
      </c>
      <c r="G120" s="2">
        <f t="shared" si="6"/>
        <v>5582</v>
      </c>
      <c r="H120" s="3">
        <f t="shared" si="7"/>
        <v>27.229268292682928</v>
      </c>
      <c r="I120" s="73">
        <f>IFERROR(_xlfn.XLOOKUP($A120,'FSM by LA'!$B$5:$B$157,'FSM by LA'!$E$5:$E$157),"")</f>
        <v>34802</v>
      </c>
      <c r="J120" s="3">
        <f t="shared" si="8"/>
        <v>42.865352565944484</v>
      </c>
      <c r="K120" s="3">
        <f t="shared" si="9"/>
        <v>58.904660651686683</v>
      </c>
      <c r="N120" s="1">
        <f t="shared" si="10"/>
        <v>27.22928029268293</v>
      </c>
      <c r="O120" s="1">
        <f t="shared" si="11"/>
        <v>16.039308085742199</v>
      </c>
    </row>
    <row r="121" spans="1:15">
      <c r="A121" t="s">
        <v>195</v>
      </c>
      <c r="B121" t="s">
        <v>66</v>
      </c>
      <c r="C121" t="s">
        <v>81</v>
      </c>
      <c r="D121" t="s">
        <v>68</v>
      </c>
      <c r="E121" s="79">
        <f>IFERROR(_xlfn.XLOOKUP($A121,'FSM by LA'!$B$5:$B$157,'FSM by LA'!$C$5:$C$157),0)</f>
        <v>7261</v>
      </c>
      <c r="F121" s="2">
        <f>IFERROR(_xlfn.XLOOKUP($A121,'Universal Credit by LA'!$A$5:$A$332,'Universal Credit by LA'!$B$5:$B$332),0)</f>
        <v>12130</v>
      </c>
      <c r="G121" s="2">
        <f t="shared" si="6"/>
        <v>4869</v>
      </c>
      <c r="H121" s="3">
        <f t="shared" si="7"/>
        <v>40.140148392415497</v>
      </c>
      <c r="I121" s="73">
        <f>IFERROR(_xlfn.XLOOKUP($A121,'FSM by LA'!$B$5:$B$157,'FSM by LA'!$E$5:$E$157),"")</f>
        <v>24467</v>
      </c>
      <c r="J121" s="3">
        <f t="shared" si="8"/>
        <v>29.676707401806514</v>
      </c>
      <c r="K121" s="3">
        <f t="shared" si="9"/>
        <v>49.576981240037604</v>
      </c>
      <c r="N121" s="1">
        <f t="shared" si="10"/>
        <v>40.140160492415497</v>
      </c>
      <c r="O121" s="1">
        <f t="shared" si="11"/>
        <v>19.900273838231087</v>
      </c>
    </row>
    <row r="122" spans="1:15">
      <c r="A122" t="s">
        <v>196</v>
      </c>
      <c r="B122" t="s">
        <v>96</v>
      </c>
      <c r="C122" t="s">
        <v>79</v>
      </c>
      <c r="D122" t="s">
        <v>74</v>
      </c>
      <c r="E122" s="79">
        <f>IFERROR(_xlfn.XLOOKUP($A122,'FSM by LA'!$B$5:$B$157,'FSM by LA'!$C$5:$C$157),0)</f>
        <v>26018</v>
      </c>
      <c r="F122" s="2">
        <f>IFERROR(_xlfn.XLOOKUP($A122,'Universal Credit by LA'!$A$5:$A$332,'Universal Credit by LA'!$B$5:$B$332),0)</f>
        <v>43870</v>
      </c>
      <c r="G122" s="2">
        <f t="shared" si="6"/>
        <v>17852</v>
      </c>
      <c r="H122" s="3">
        <f t="shared" si="7"/>
        <v>40.692956462274907</v>
      </c>
      <c r="I122" s="73">
        <f>IFERROR(_xlfn.XLOOKUP($A122,'FSM by LA'!$B$5:$B$157,'FSM by LA'!$E$5:$E$157),"")</f>
        <v>115944</v>
      </c>
      <c r="J122" s="3">
        <f t="shared" si="8"/>
        <v>22.440143517560202</v>
      </c>
      <c r="K122" s="3">
        <f t="shared" si="9"/>
        <v>37.837231767059961</v>
      </c>
      <c r="N122" s="1">
        <f t="shared" si="10"/>
        <v>40.692968662274907</v>
      </c>
      <c r="O122" s="1">
        <f t="shared" si="11"/>
        <v>15.397088249499758</v>
      </c>
    </row>
    <row r="123" spans="1:15">
      <c r="A123" t="s">
        <v>197</v>
      </c>
      <c r="B123" t="s">
        <v>66</v>
      </c>
      <c r="C123" t="s">
        <v>81</v>
      </c>
      <c r="D123" t="s">
        <v>68</v>
      </c>
      <c r="E123" s="79">
        <f>IFERROR(_xlfn.XLOOKUP($A123,'FSM by LA'!$B$5:$B$157,'FSM by LA'!$C$5:$C$157),0)</f>
        <v>9436</v>
      </c>
      <c r="F123" s="2">
        <f>IFERROR(_xlfn.XLOOKUP($A123,'Universal Credit by LA'!$A$5:$A$332,'Universal Credit by LA'!$B$5:$B$332),0)</f>
        <v>14490</v>
      </c>
      <c r="G123" s="2">
        <f t="shared" si="6"/>
        <v>5054</v>
      </c>
      <c r="H123" s="3">
        <f t="shared" si="7"/>
        <v>34.879227053140092</v>
      </c>
      <c r="I123" s="73">
        <f>IFERROR(_xlfn.XLOOKUP($A123,'FSM by LA'!$B$5:$B$157,'FSM by LA'!$E$5:$E$157),"")</f>
        <v>40481</v>
      </c>
      <c r="J123" s="3">
        <f t="shared" si="8"/>
        <v>23.309700847311085</v>
      </c>
      <c r="K123" s="3">
        <f t="shared" si="9"/>
        <v>35.794570292235861</v>
      </c>
      <c r="N123" s="1">
        <f t="shared" si="10"/>
        <v>34.879239353140093</v>
      </c>
      <c r="O123" s="1">
        <f t="shared" si="11"/>
        <v>12.484869444924779</v>
      </c>
    </row>
    <row r="124" spans="1:15">
      <c r="A124" t="s">
        <v>198</v>
      </c>
      <c r="B124" t="s">
        <v>66</v>
      </c>
      <c r="C124" t="s">
        <v>104</v>
      </c>
      <c r="D124" t="s">
        <v>68</v>
      </c>
      <c r="E124" s="79">
        <f>IFERROR(_xlfn.XLOOKUP($A124,'FSM by LA'!$B$5:$B$157,'FSM by LA'!$C$5:$C$157),0)</f>
        <v>8807</v>
      </c>
      <c r="F124" s="2">
        <f>IFERROR(_xlfn.XLOOKUP($A124,'Universal Credit by LA'!$A$5:$A$332,'Universal Credit by LA'!$B$5:$B$332),0)</f>
        <v>12870</v>
      </c>
      <c r="G124" s="2">
        <f t="shared" si="6"/>
        <v>4063</v>
      </c>
      <c r="H124" s="3">
        <f t="shared" si="7"/>
        <v>31.56954156954157</v>
      </c>
      <c r="I124" s="73">
        <f>IFERROR(_xlfn.XLOOKUP($A124,'FSM by LA'!$B$5:$B$157,'FSM by LA'!$E$5:$E$157),"")</f>
        <v>28395</v>
      </c>
      <c r="J124" s="3">
        <f t="shared" si="8"/>
        <v>31.016023947878146</v>
      </c>
      <c r="K124" s="3">
        <f t="shared" si="9"/>
        <v>45.324881141045957</v>
      </c>
      <c r="N124" s="1">
        <f t="shared" si="10"/>
        <v>31.56955396954157</v>
      </c>
      <c r="O124" s="1">
        <f t="shared" si="11"/>
        <v>14.308857193167812</v>
      </c>
    </row>
    <row r="125" spans="1:15">
      <c r="A125" t="s">
        <v>199</v>
      </c>
      <c r="B125" t="s">
        <v>66</v>
      </c>
      <c r="C125" t="s">
        <v>79</v>
      </c>
      <c r="D125" t="s">
        <v>68</v>
      </c>
      <c r="E125" s="79">
        <f>IFERROR(_xlfn.XLOOKUP($A125,'FSM by LA'!$B$5:$B$157,'FSM by LA'!$C$5:$C$157),0)</f>
        <v>16114</v>
      </c>
      <c r="F125" s="2">
        <f>IFERROR(_xlfn.XLOOKUP($A125,'Universal Credit by LA'!$A$5:$A$332,'Universal Credit by LA'!$B$5:$B$332),0)</f>
        <v>22910</v>
      </c>
      <c r="G125" s="2">
        <f t="shared" si="6"/>
        <v>6796</v>
      </c>
      <c r="H125" s="3">
        <f t="shared" si="7"/>
        <v>29.663902226102142</v>
      </c>
      <c r="I125" s="73">
        <f>IFERROR(_xlfn.XLOOKUP($A125,'FSM by LA'!$B$5:$B$157,'FSM by LA'!$E$5:$E$157),"")</f>
        <v>37892</v>
      </c>
      <c r="J125" s="3">
        <f t="shared" si="8"/>
        <v>42.526126886941832</v>
      </c>
      <c r="K125" s="3">
        <f t="shared" si="9"/>
        <v>60.461311094690174</v>
      </c>
      <c r="N125" s="1">
        <f t="shared" si="10"/>
        <v>29.663914726102142</v>
      </c>
      <c r="O125" s="1">
        <f t="shared" si="11"/>
        <v>17.935184207748335</v>
      </c>
    </row>
    <row r="126" spans="1:15">
      <c r="A126" t="s">
        <v>200</v>
      </c>
      <c r="B126" t="s">
        <v>96</v>
      </c>
      <c r="C126" t="s">
        <v>76</v>
      </c>
      <c r="D126" t="s">
        <v>74</v>
      </c>
      <c r="E126" s="79">
        <f>IFERROR(_xlfn.XLOOKUP($A126,'FSM by LA'!$B$5:$B$157,'FSM by LA'!$C$5:$C$157),0)</f>
        <v>22459</v>
      </c>
      <c r="F126" s="2">
        <f>IFERROR(_xlfn.XLOOKUP($A126,'Universal Credit by LA'!$A$5:$A$332,'Universal Credit by LA'!$B$5:$B$332),0)</f>
        <v>38740</v>
      </c>
      <c r="G126" s="2">
        <f t="shared" si="6"/>
        <v>16281</v>
      </c>
      <c r="H126" s="3">
        <f t="shared" si="7"/>
        <v>42.026329375322661</v>
      </c>
      <c r="I126" s="73">
        <f>IFERROR(_xlfn.XLOOKUP($A126,'FSM by LA'!$B$5:$B$157,'FSM by LA'!$E$5:$E$157),"")</f>
        <v>92967</v>
      </c>
      <c r="J126" s="3">
        <f t="shared" si="8"/>
        <v>24.158034571407057</v>
      </c>
      <c r="K126" s="3">
        <f t="shared" si="9"/>
        <v>41.670700356040314</v>
      </c>
      <c r="N126" s="1">
        <f t="shared" si="10"/>
        <v>42.026341975322659</v>
      </c>
      <c r="O126" s="1">
        <f t="shared" si="11"/>
        <v>17.512665784633256</v>
      </c>
    </row>
    <row r="127" spans="1:15">
      <c r="A127" t="s">
        <v>201</v>
      </c>
      <c r="B127" t="s">
        <v>66</v>
      </c>
      <c r="C127" t="s">
        <v>104</v>
      </c>
      <c r="D127" t="s">
        <v>68</v>
      </c>
      <c r="E127" s="79">
        <f>IFERROR(_xlfn.XLOOKUP($A127,'FSM by LA'!$B$5:$B$157,'FSM by LA'!$C$5:$C$157),0)</f>
        <v>12905</v>
      </c>
      <c r="F127" s="2">
        <f>IFERROR(_xlfn.XLOOKUP($A127,'Universal Credit by LA'!$A$5:$A$332,'Universal Credit by LA'!$B$5:$B$332),0)</f>
        <v>19290</v>
      </c>
      <c r="G127" s="2">
        <f t="shared" si="6"/>
        <v>6385</v>
      </c>
      <c r="H127" s="3">
        <f t="shared" si="7"/>
        <v>33.10005184033178</v>
      </c>
      <c r="I127" s="73">
        <f>IFERROR(_xlfn.XLOOKUP($A127,'FSM by LA'!$B$5:$B$157,'FSM by LA'!$E$5:$E$157),"")</f>
        <v>36484</v>
      </c>
      <c r="J127" s="3">
        <f t="shared" si="8"/>
        <v>35.371669773051202</v>
      </c>
      <c r="K127" s="3">
        <f t="shared" si="9"/>
        <v>52.872492051310161</v>
      </c>
      <c r="N127" s="1">
        <f t="shared" si="10"/>
        <v>33.100064540331779</v>
      </c>
      <c r="O127" s="1">
        <f t="shared" si="11"/>
        <v>17.500822278258962</v>
      </c>
    </row>
    <row r="128" spans="1:15">
      <c r="A128" t="s">
        <v>202</v>
      </c>
      <c r="B128" t="s">
        <v>96</v>
      </c>
      <c r="C128" t="s">
        <v>86</v>
      </c>
      <c r="D128" t="s">
        <v>74</v>
      </c>
      <c r="E128" s="79">
        <f>IFERROR(_xlfn.XLOOKUP($A128,'FSM by LA'!$B$5:$B$157,'FSM by LA'!$C$5:$C$157),0)</f>
        <v>23832</v>
      </c>
      <c r="F128" s="2">
        <f>IFERROR(_xlfn.XLOOKUP($A128,'Universal Credit by LA'!$A$5:$A$332,'Universal Credit by LA'!$B$5:$B$332),0)</f>
        <v>40890</v>
      </c>
      <c r="G128" s="2">
        <f t="shared" si="6"/>
        <v>17058</v>
      </c>
      <c r="H128" s="3">
        <f t="shared" si="7"/>
        <v>41.716801173881144</v>
      </c>
      <c r="I128" s="73">
        <f>IFERROR(_xlfn.XLOOKUP($A128,'FSM by LA'!$B$5:$B$157,'FSM by LA'!$E$5:$E$157),"")</f>
        <v>149778</v>
      </c>
      <c r="J128" s="3">
        <f t="shared" si="8"/>
        <v>15.911549092657133</v>
      </c>
      <c r="K128" s="3">
        <f t="shared" si="9"/>
        <v>27.300404598806232</v>
      </c>
      <c r="N128" s="1">
        <f t="shared" si="10"/>
        <v>41.716813973881145</v>
      </c>
      <c r="O128" s="1">
        <f t="shared" si="11"/>
        <v>11.388855506149101</v>
      </c>
    </row>
    <row r="129" spans="1:15">
      <c r="A129" t="s">
        <v>203</v>
      </c>
      <c r="B129" t="s">
        <v>66</v>
      </c>
      <c r="C129" t="s">
        <v>67</v>
      </c>
      <c r="D129" t="s">
        <v>68</v>
      </c>
      <c r="E129" s="79">
        <f>IFERROR(_xlfn.XLOOKUP($A129,'FSM by LA'!$B$5:$B$157,'FSM by LA'!$C$5:$C$157),0)</f>
        <v>6463</v>
      </c>
      <c r="F129" s="2">
        <f>IFERROR(_xlfn.XLOOKUP($A129,'Universal Credit by LA'!$A$5:$A$332,'Universal Credit by LA'!$B$5:$B$332),0)</f>
        <v>10530</v>
      </c>
      <c r="G129" s="2">
        <f t="shared" si="6"/>
        <v>4067</v>
      </c>
      <c r="H129" s="3">
        <f t="shared" si="7"/>
        <v>38.622981956315286</v>
      </c>
      <c r="I129" s="73">
        <f>IFERROR(_xlfn.XLOOKUP($A129,'FSM by LA'!$B$5:$B$157,'FSM by LA'!$E$5:$E$157),"")</f>
        <v>34931</v>
      </c>
      <c r="J129" s="3">
        <f t="shared" si="8"/>
        <v>18.502190031776934</v>
      </c>
      <c r="K129" s="3">
        <f t="shared" si="9"/>
        <v>30.14514328247116</v>
      </c>
      <c r="N129" s="1">
        <f t="shared" si="10"/>
        <v>38.622994856315287</v>
      </c>
      <c r="O129" s="1">
        <f t="shared" si="11"/>
        <v>11.642953250694225</v>
      </c>
    </row>
    <row r="130" spans="1:15">
      <c r="A130" t="s">
        <v>204</v>
      </c>
      <c r="B130" t="s">
        <v>66</v>
      </c>
      <c r="C130" t="s">
        <v>73</v>
      </c>
      <c r="D130" t="s">
        <v>68</v>
      </c>
      <c r="E130" s="79">
        <f>IFERROR(_xlfn.XLOOKUP($A130,'FSM by LA'!$B$5:$B$157,'FSM by LA'!$C$5:$C$157),0)</f>
        <v>7576</v>
      </c>
      <c r="F130" s="2">
        <f>IFERROR(_xlfn.XLOOKUP($A130,'Universal Credit by LA'!$A$5:$A$332,'Universal Credit by LA'!$B$5:$B$332),0)</f>
        <v>13110</v>
      </c>
      <c r="G130" s="2">
        <f t="shared" si="6"/>
        <v>5534</v>
      </c>
      <c r="H130" s="3">
        <f t="shared" si="7"/>
        <v>42.21205186880244</v>
      </c>
      <c r="I130" s="73">
        <f>IFERROR(_xlfn.XLOOKUP($A130,'FSM by LA'!$B$5:$B$157,'FSM by LA'!$E$5:$E$157),"")</f>
        <v>34244</v>
      </c>
      <c r="J130" s="3">
        <f t="shared" si="8"/>
        <v>22.12358369349375</v>
      </c>
      <c r="K130" s="3">
        <f t="shared" si="9"/>
        <v>38.284078962738</v>
      </c>
      <c r="N130" s="1">
        <f t="shared" si="10"/>
        <v>42.212064868802443</v>
      </c>
      <c r="O130" s="1">
        <f t="shared" si="11"/>
        <v>16.160495269244247</v>
      </c>
    </row>
    <row r="131" spans="1:15">
      <c r="A131" t="s">
        <v>205</v>
      </c>
      <c r="B131" t="s">
        <v>66</v>
      </c>
      <c r="C131" t="s">
        <v>81</v>
      </c>
      <c r="D131" t="s">
        <v>68</v>
      </c>
      <c r="E131" s="79">
        <f>IFERROR(_xlfn.XLOOKUP($A131,'FSM by LA'!$B$5:$B$157,'FSM by LA'!$C$5:$C$157),0)</f>
        <v>13247</v>
      </c>
      <c r="F131" s="2">
        <f>IFERROR(_xlfn.XLOOKUP($A131,'Universal Credit by LA'!$A$5:$A$332,'Universal Credit by LA'!$B$5:$B$332),0)</f>
        <v>18880</v>
      </c>
      <c r="G131" s="2">
        <f t="shared" ref="G131:G155" si="12">IFERROR(F131-E131,"")</f>
        <v>5633</v>
      </c>
      <c r="H131" s="3">
        <f t="shared" ref="H131:H155" si="13">IFERROR(G131/F131*100,"")</f>
        <v>29.835805084745765</v>
      </c>
      <c r="I131" s="73">
        <f>IFERROR(_xlfn.XLOOKUP($A131,'FSM by LA'!$B$5:$B$157,'FSM by LA'!$E$5:$E$157),"")</f>
        <v>35116</v>
      </c>
      <c r="J131" s="3">
        <f t="shared" ref="J131:J155" si="14">IFERROR(E131/I131*100,"")</f>
        <v>37.723544822872761</v>
      </c>
      <c r="K131" s="3">
        <f t="shared" ref="K131:K155" si="15">IFERROR(F131/I131*100,"")</f>
        <v>53.764665679462354</v>
      </c>
      <c r="N131" s="1">
        <f t="shared" si="10"/>
        <v>29.835818184745765</v>
      </c>
      <c r="O131" s="1">
        <f t="shared" si="11"/>
        <v>16.04112085658959</v>
      </c>
    </row>
    <row r="132" spans="1:15">
      <c r="A132" t="s">
        <v>206</v>
      </c>
      <c r="B132" t="s">
        <v>66</v>
      </c>
      <c r="C132" t="s">
        <v>79</v>
      </c>
      <c r="D132" t="s">
        <v>74</v>
      </c>
      <c r="E132" s="79">
        <f>IFERROR(_xlfn.XLOOKUP($A132,'FSM by LA'!$B$5:$B$157,'FSM by LA'!$C$5:$C$157),0)</f>
        <v>8953</v>
      </c>
      <c r="F132" s="2">
        <f>IFERROR(_xlfn.XLOOKUP($A132,'Universal Credit by LA'!$A$5:$A$332,'Universal Credit by LA'!$B$5:$B$332),0)</f>
        <v>14610</v>
      </c>
      <c r="G132" s="2">
        <f t="shared" si="12"/>
        <v>5657</v>
      </c>
      <c r="H132" s="3">
        <f t="shared" si="13"/>
        <v>38.720054757015745</v>
      </c>
      <c r="I132" s="73">
        <f>IFERROR(_xlfn.XLOOKUP($A132,'FSM by LA'!$B$5:$B$157,'FSM by LA'!$E$5:$E$157),"")</f>
        <v>29491</v>
      </c>
      <c r="J132" s="3">
        <f t="shared" si="14"/>
        <v>30.358414431521481</v>
      </c>
      <c r="K132" s="3">
        <f t="shared" si="15"/>
        <v>49.54053779119053</v>
      </c>
      <c r="N132" s="112">
        <f t="shared" ref="N132:N155" si="16">IFERROR(H132+ROW()/10000000,"")</f>
        <v>38.720067957015743</v>
      </c>
      <c r="O132" s="112">
        <f t="shared" ref="O132:O155" si="17">IFERROR(G132/I132*100,"")</f>
        <v>19.182123359669053</v>
      </c>
    </row>
    <row r="133" spans="1:15">
      <c r="A133" t="s">
        <v>207</v>
      </c>
      <c r="B133" t="s">
        <v>66</v>
      </c>
      <c r="C133" t="s">
        <v>76</v>
      </c>
      <c r="D133" t="s">
        <v>68</v>
      </c>
      <c r="E133" s="79">
        <f>IFERROR(_xlfn.XLOOKUP($A133,'FSM by LA'!$B$5:$B$157,'FSM by LA'!$C$5:$C$157),0)</f>
        <v>7201</v>
      </c>
      <c r="F133" s="2">
        <f>IFERROR(_xlfn.XLOOKUP($A133,'Universal Credit by LA'!$A$5:$A$332,'Universal Credit by LA'!$B$5:$B$332),0)</f>
        <v>12780</v>
      </c>
      <c r="G133" s="2">
        <f t="shared" si="12"/>
        <v>5579</v>
      </c>
      <c r="H133" s="3">
        <f t="shared" si="13"/>
        <v>43.654147104851333</v>
      </c>
      <c r="I133" s="73">
        <f>IFERROR(_xlfn.XLOOKUP($A133,'FSM by LA'!$B$5:$B$157,'FSM by LA'!$E$5:$E$157),"")</f>
        <v>28745</v>
      </c>
      <c r="J133" s="3">
        <f t="shared" si="14"/>
        <v>25.051313271873372</v>
      </c>
      <c r="K133" s="3">
        <f t="shared" si="15"/>
        <v>44.459906070620981</v>
      </c>
      <c r="N133" s="1">
        <f t="shared" si="16"/>
        <v>43.654160404851332</v>
      </c>
      <c r="O133" s="1">
        <f t="shared" si="17"/>
        <v>19.408592798747609</v>
      </c>
    </row>
    <row r="134" spans="1:15">
      <c r="A134" t="s">
        <v>208</v>
      </c>
      <c r="B134" t="s">
        <v>66</v>
      </c>
      <c r="C134" t="s">
        <v>73</v>
      </c>
      <c r="D134" t="s">
        <v>68</v>
      </c>
      <c r="E134" s="79">
        <f>IFERROR(_xlfn.XLOOKUP($A134,'FSM by LA'!$B$5:$B$157,'FSM by LA'!$C$5:$C$157),0)</f>
        <v>4906</v>
      </c>
      <c r="F134" s="2">
        <f>IFERROR(_xlfn.XLOOKUP($A134,'Universal Credit by LA'!$A$5:$A$332,'Universal Credit by LA'!$B$5:$B$332),0)</f>
        <v>8130</v>
      </c>
      <c r="G134" s="2">
        <f t="shared" si="12"/>
        <v>3224</v>
      </c>
      <c r="H134" s="3">
        <f t="shared" si="13"/>
        <v>39.655596555965559</v>
      </c>
      <c r="I134" s="73">
        <f>IFERROR(_xlfn.XLOOKUP($A134,'FSM by LA'!$B$5:$B$157,'FSM by LA'!$E$5:$E$157),"")</f>
        <v>17244</v>
      </c>
      <c r="J134" s="3">
        <f t="shared" si="14"/>
        <v>28.450475527719789</v>
      </c>
      <c r="K134" s="3">
        <f t="shared" si="15"/>
        <v>47.146833681280448</v>
      </c>
      <c r="N134" s="1">
        <f t="shared" si="16"/>
        <v>39.655609955965559</v>
      </c>
      <c r="O134" s="1">
        <f t="shared" si="17"/>
        <v>18.696358153560659</v>
      </c>
    </row>
    <row r="135" spans="1:15">
      <c r="A135" t="s">
        <v>209</v>
      </c>
      <c r="B135" t="s">
        <v>66</v>
      </c>
      <c r="C135" t="s">
        <v>67</v>
      </c>
      <c r="D135" t="s">
        <v>68</v>
      </c>
      <c r="E135" s="79">
        <f>IFERROR(_xlfn.XLOOKUP($A135,'FSM by LA'!$B$5:$B$157,'FSM by LA'!$C$5:$C$157),0)</f>
        <v>16277</v>
      </c>
      <c r="F135" s="2">
        <f>IFERROR(_xlfn.XLOOKUP($A135,'Universal Credit by LA'!$A$5:$A$332,'Universal Credit by LA'!$B$5:$B$332),0)</f>
        <v>30000</v>
      </c>
      <c r="G135" s="2">
        <f t="shared" si="12"/>
        <v>13723</v>
      </c>
      <c r="H135" s="3">
        <f t="shared" si="13"/>
        <v>45.743333333333339</v>
      </c>
      <c r="I135" s="73">
        <f>IFERROR(_xlfn.XLOOKUP($A135,'FSM by LA'!$B$5:$B$157,'FSM by LA'!$E$5:$E$157),"")</f>
        <v>36532</v>
      </c>
      <c r="J135" s="3">
        <f t="shared" si="14"/>
        <v>44.555458228402493</v>
      </c>
      <c r="K135" s="3">
        <f t="shared" si="15"/>
        <v>82.11978539362751</v>
      </c>
      <c r="N135" s="1">
        <f t="shared" si="16"/>
        <v>45.743346833333341</v>
      </c>
      <c r="O135" s="1">
        <f t="shared" si="17"/>
        <v>37.564327165225009</v>
      </c>
    </row>
    <row r="136" spans="1:15">
      <c r="A136" t="s">
        <v>210</v>
      </c>
      <c r="B136" t="s">
        <v>66</v>
      </c>
      <c r="C136" t="s">
        <v>81</v>
      </c>
      <c r="D136" t="s">
        <v>68</v>
      </c>
      <c r="E136" s="79">
        <f>IFERROR(_xlfn.XLOOKUP($A136,'FSM by LA'!$B$5:$B$157,'FSM by LA'!$C$5:$C$157),0)</f>
        <v>7253</v>
      </c>
      <c r="F136" s="2">
        <f>IFERROR(_xlfn.XLOOKUP($A136,'Universal Credit by LA'!$A$5:$A$332,'Universal Credit by LA'!$B$5:$B$332),0)</f>
        <v>10180</v>
      </c>
      <c r="G136" s="2">
        <f t="shared" si="12"/>
        <v>2927</v>
      </c>
      <c r="H136" s="3">
        <f t="shared" si="13"/>
        <v>28.7524557956778</v>
      </c>
      <c r="I136" s="73">
        <f>IFERROR(_xlfn.XLOOKUP($A136,'FSM by LA'!$B$5:$B$157,'FSM by LA'!$E$5:$E$157),"")</f>
        <v>38635</v>
      </c>
      <c r="J136" s="3">
        <f t="shared" si="14"/>
        <v>18.773133169405977</v>
      </c>
      <c r="K136" s="3">
        <f t="shared" si="15"/>
        <v>26.349165264656399</v>
      </c>
      <c r="N136" s="1">
        <f t="shared" si="16"/>
        <v>28.752469395677799</v>
      </c>
      <c r="O136" s="1">
        <f t="shared" si="17"/>
        <v>7.5760320952504205</v>
      </c>
    </row>
    <row r="137" spans="1:15">
      <c r="A137" t="s">
        <v>211</v>
      </c>
      <c r="B137" t="s">
        <v>66</v>
      </c>
      <c r="C137" t="s">
        <v>71</v>
      </c>
      <c r="D137" t="s">
        <v>68</v>
      </c>
      <c r="E137" s="79">
        <f>IFERROR(_xlfn.XLOOKUP($A137,'FSM by LA'!$B$5:$B$157,'FSM by LA'!$C$5:$C$157),0)</f>
        <v>14345</v>
      </c>
      <c r="F137" s="2">
        <f>IFERROR(_xlfn.XLOOKUP($A137,'Universal Credit by LA'!$A$5:$A$332,'Universal Credit by LA'!$B$5:$B$332),0)</f>
        <v>24570</v>
      </c>
      <c r="G137" s="2">
        <f t="shared" si="12"/>
        <v>10225</v>
      </c>
      <c r="H137" s="3">
        <f t="shared" si="13"/>
        <v>41.615791615791615</v>
      </c>
      <c r="I137" s="73">
        <f>IFERROR(_xlfn.XLOOKUP($A137,'FSM by LA'!$B$5:$B$157,'FSM by LA'!$E$5:$E$157),"")</f>
        <v>50034</v>
      </c>
      <c r="J137" s="3">
        <f t="shared" si="14"/>
        <v>28.670504057241075</v>
      </c>
      <c r="K137" s="3">
        <f t="shared" si="15"/>
        <v>49.106607506895308</v>
      </c>
      <c r="N137" s="1">
        <f t="shared" si="16"/>
        <v>41.615805315791611</v>
      </c>
      <c r="O137" s="1">
        <f t="shared" si="17"/>
        <v>20.436103449654237</v>
      </c>
    </row>
    <row r="138" spans="1:15">
      <c r="A138" t="s">
        <v>212</v>
      </c>
      <c r="B138" t="s">
        <v>66</v>
      </c>
      <c r="C138" t="s">
        <v>79</v>
      </c>
      <c r="D138" t="s">
        <v>68</v>
      </c>
      <c r="E138" s="79">
        <f>IFERROR(_xlfn.XLOOKUP($A138,'FSM by LA'!$B$5:$B$157,'FSM by LA'!$C$5:$C$157),0)</f>
        <v>19025</v>
      </c>
      <c r="F138" s="2">
        <f>IFERROR(_xlfn.XLOOKUP($A138,'Universal Credit by LA'!$A$5:$A$332,'Universal Credit by LA'!$B$5:$B$332),0)</f>
        <v>27020</v>
      </c>
      <c r="G138" s="2">
        <f t="shared" si="12"/>
        <v>7995</v>
      </c>
      <c r="H138" s="3">
        <f t="shared" si="13"/>
        <v>29.589193190229459</v>
      </c>
      <c r="I138" s="73">
        <f>IFERROR(_xlfn.XLOOKUP($A138,'FSM by LA'!$B$5:$B$157,'FSM by LA'!$E$5:$E$157),"")</f>
        <v>46712</v>
      </c>
      <c r="J138" s="3">
        <f t="shared" si="14"/>
        <v>40.728292515841751</v>
      </c>
      <c r="K138" s="3">
        <f t="shared" si="15"/>
        <v>57.843808871382087</v>
      </c>
      <c r="N138" s="1">
        <f t="shared" si="16"/>
        <v>29.58920699022946</v>
      </c>
      <c r="O138" s="1">
        <f t="shared" si="17"/>
        <v>17.115516355540333</v>
      </c>
    </row>
    <row r="139" spans="1:15">
      <c r="A139" t="s">
        <v>213</v>
      </c>
      <c r="B139" t="s">
        <v>66</v>
      </c>
      <c r="C139" t="s">
        <v>67</v>
      </c>
      <c r="D139" t="s">
        <v>68</v>
      </c>
      <c r="E139" s="79">
        <f>IFERROR(_xlfn.XLOOKUP($A139,'FSM by LA'!$B$5:$B$157,'FSM by LA'!$C$5:$C$157),0)</f>
        <v>10356</v>
      </c>
      <c r="F139" s="2">
        <f>IFERROR(_xlfn.XLOOKUP($A139,'Universal Credit by LA'!$A$5:$A$332,'Universal Credit by LA'!$B$5:$B$332),0)</f>
        <v>19520</v>
      </c>
      <c r="G139" s="2">
        <f t="shared" si="12"/>
        <v>9164</v>
      </c>
      <c r="H139" s="3">
        <f t="shared" si="13"/>
        <v>46.946721311475407</v>
      </c>
      <c r="I139" s="73">
        <f>IFERROR(_xlfn.XLOOKUP($A139,'FSM by LA'!$B$5:$B$157,'FSM by LA'!$E$5:$E$157),"")</f>
        <v>37050</v>
      </c>
      <c r="J139" s="3">
        <f t="shared" si="14"/>
        <v>27.951417004048583</v>
      </c>
      <c r="K139" s="3">
        <f t="shared" si="15"/>
        <v>52.685560053981106</v>
      </c>
      <c r="N139" s="1">
        <f t="shared" si="16"/>
        <v>46.946735211475406</v>
      </c>
      <c r="O139" s="1">
        <f t="shared" si="17"/>
        <v>24.734143049932523</v>
      </c>
    </row>
    <row r="140" spans="1:15">
      <c r="A140" t="s">
        <v>214</v>
      </c>
      <c r="B140" t="s">
        <v>66</v>
      </c>
      <c r="C140" t="s">
        <v>67</v>
      </c>
      <c r="D140" t="s">
        <v>68</v>
      </c>
      <c r="E140" s="79">
        <f>IFERROR(_xlfn.XLOOKUP($A140,'FSM by LA'!$B$5:$B$157,'FSM by LA'!$C$5:$C$157),0)</f>
        <v>9092</v>
      </c>
      <c r="F140" s="2">
        <f>IFERROR(_xlfn.XLOOKUP($A140,'Universal Credit by LA'!$A$5:$A$332,'Universal Credit by LA'!$B$5:$B$332),0)</f>
        <v>14990</v>
      </c>
      <c r="G140" s="2">
        <f t="shared" si="12"/>
        <v>5898</v>
      </c>
      <c r="H140" s="3">
        <f t="shared" si="13"/>
        <v>39.346230820547028</v>
      </c>
      <c r="I140" s="73">
        <f>IFERROR(_xlfn.XLOOKUP($A140,'FSM by LA'!$B$5:$B$157,'FSM by LA'!$E$5:$E$157),"")</f>
        <v>26305</v>
      </c>
      <c r="J140" s="3">
        <f t="shared" si="14"/>
        <v>34.563771146169927</v>
      </c>
      <c r="K140" s="3">
        <f t="shared" si="15"/>
        <v>56.985363999239688</v>
      </c>
      <c r="N140" s="1">
        <f t="shared" si="16"/>
        <v>39.346244820547028</v>
      </c>
      <c r="O140" s="1">
        <f t="shared" si="17"/>
        <v>22.421592853069757</v>
      </c>
    </row>
    <row r="141" spans="1:15">
      <c r="A141" t="s">
        <v>215</v>
      </c>
      <c r="B141" t="s">
        <v>66</v>
      </c>
      <c r="C141" t="s">
        <v>81</v>
      </c>
      <c r="D141" t="s">
        <v>68</v>
      </c>
      <c r="E141" s="79">
        <f>IFERROR(_xlfn.XLOOKUP($A141,'FSM by LA'!$B$5:$B$157,'FSM by LA'!$C$5:$C$157),0)</f>
        <v>7769</v>
      </c>
      <c r="F141" s="2">
        <f>IFERROR(_xlfn.XLOOKUP($A141,'Universal Credit by LA'!$A$5:$A$332,'Universal Credit by LA'!$B$5:$B$332),0)</f>
        <v>9960</v>
      </c>
      <c r="G141" s="2">
        <f t="shared" si="12"/>
        <v>2191</v>
      </c>
      <c r="H141" s="3">
        <f t="shared" si="13"/>
        <v>21.997991967871485</v>
      </c>
      <c r="I141" s="73">
        <f>IFERROR(_xlfn.XLOOKUP($A141,'FSM by LA'!$B$5:$B$157,'FSM by LA'!$E$5:$E$157),"")</f>
        <v>30995</v>
      </c>
      <c r="J141" s="3">
        <f t="shared" si="14"/>
        <v>25.065333118244876</v>
      </c>
      <c r="K141" s="3">
        <f t="shared" si="15"/>
        <v>32.134215195999353</v>
      </c>
      <c r="N141" s="1">
        <f t="shared" si="16"/>
        <v>21.998006067871486</v>
      </c>
      <c r="O141" s="1">
        <f t="shared" si="17"/>
        <v>7.0688820777544761</v>
      </c>
    </row>
    <row r="142" spans="1:15">
      <c r="A142" t="s">
        <v>216</v>
      </c>
      <c r="B142" t="s">
        <v>96</v>
      </c>
      <c r="C142" t="s">
        <v>79</v>
      </c>
      <c r="D142" t="s">
        <v>74</v>
      </c>
      <c r="E142" s="79">
        <f>IFERROR(_xlfn.XLOOKUP($A142,'FSM by LA'!$B$5:$B$157,'FSM by LA'!$C$5:$C$157),0)</f>
        <v>19254</v>
      </c>
      <c r="F142" s="2">
        <f>IFERROR(_xlfn.XLOOKUP($A142,'Universal Credit by LA'!$A$5:$A$332,'Universal Credit by LA'!$B$5:$B$332),0)</f>
        <v>28950</v>
      </c>
      <c r="G142" s="2">
        <f t="shared" si="12"/>
        <v>9696</v>
      </c>
      <c r="H142" s="3">
        <f t="shared" si="13"/>
        <v>33.492227979274617</v>
      </c>
      <c r="I142" s="73">
        <f>IFERROR(_xlfn.XLOOKUP($A142,'FSM by LA'!$B$5:$B$157,'FSM by LA'!$E$5:$E$157),"")</f>
        <v>82461</v>
      </c>
      <c r="J142" s="3">
        <f t="shared" si="14"/>
        <v>23.349219631098336</v>
      </c>
      <c r="K142" s="3">
        <f t="shared" si="15"/>
        <v>35.1075053661731</v>
      </c>
      <c r="N142" s="1">
        <f t="shared" si="16"/>
        <v>33.492242179274619</v>
      </c>
      <c r="O142" s="1">
        <f t="shared" si="17"/>
        <v>11.758285735074763</v>
      </c>
    </row>
    <row r="143" spans="1:15">
      <c r="A143" t="s">
        <v>217</v>
      </c>
      <c r="B143" t="s">
        <v>66</v>
      </c>
      <c r="C143" t="s">
        <v>86</v>
      </c>
      <c r="D143" t="s">
        <v>74</v>
      </c>
      <c r="E143" s="79">
        <f>IFERROR(_xlfn.XLOOKUP($A143,'FSM by LA'!$B$5:$B$157,'FSM by LA'!$C$5:$C$157),0)</f>
        <v>3892</v>
      </c>
      <c r="F143" s="2">
        <f>IFERROR(_xlfn.XLOOKUP($A143,'Universal Credit by LA'!$A$5:$A$332,'Universal Credit by LA'!$B$5:$B$332),0)</f>
        <v>6230</v>
      </c>
      <c r="G143" s="2">
        <f t="shared" si="12"/>
        <v>2338</v>
      </c>
      <c r="H143" s="3">
        <f t="shared" si="13"/>
        <v>37.528089887640448</v>
      </c>
      <c r="I143" s="73">
        <f>IFERROR(_xlfn.XLOOKUP($A143,'FSM by LA'!$B$5:$B$157,'FSM by LA'!$E$5:$E$157),"")</f>
        <v>22934</v>
      </c>
      <c r="J143" s="3">
        <f t="shared" si="14"/>
        <v>16.970436905903899</v>
      </c>
      <c r="K143" s="3">
        <f t="shared" si="15"/>
        <v>27.164907996860556</v>
      </c>
      <c r="N143" s="1">
        <f t="shared" si="16"/>
        <v>37.528104187640444</v>
      </c>
      <c r="O143" s="1">
        <f t="shared" si="17"/>
        <v>10.194471090956657</v>
      </c>
    </row>
    <row r="144" spans="1:15">
      <c r="A144" t="s">
        <v>218</v>
      </c>
      <c r="B144" t="s">
        <v>66</v>
      </c>
      <c r="C144" t="s">
        <v>110</v>
      </c>
      <c r="D144" t="s">
        <v>74</v>
      </c>
      <c r="E144" s="79">
        <f>IFERROR(_xlfn.XLOOKUP($A144,'FSM by LA'!$B$5:$B$157,'FSM by LA'!$C$5:$C$157),0)</f>
        <v>11462</v>
      </c>
      <c r="F144" s="2">
        <f>IFERROR(_xlfn.XLOOKUP($A144,'Universal Credit by LA'!$A$5:$A$332,'Universal Credit by LA'!$B$5:$B$332),0)</f>
        <v>22670</v>
      </c>
      <c r="G144" s="2">
        <f t="shared" si="12"/>
        <v>11208</v>
      </c>
      <c r="H144" s="3">
        <f t="shared" si="13"/>
        <v>49.439788266431407</v>
      </c>
      <c r="I144" s="73">
        <f>IFERROR(_xlfn.XLOOKUP($A144,'FSM by LA'!$B$5:$B$157,'FSM by LA'!$E$5:$E$157),"")</f>
        <v>61436</v>
      </c>
      <c r="J144" s="3">
        <f t="shared" si="14"/>
        <v>18.656813594635064</v>
      </c>
      <c r="K144" s="3">
        <f t="shared" si="15"/>
        <v>36.900188814375937</v>
      </c>
      <c r="N144" s="1">
        <f t="shared" si="16"/>
        <v>49.439802666431405</v>
      </c>
      <c r="O144" s="1">
        <f t="shared" si="17"/>
        <v>18.243375219740869</v>
      </c>
    </row>
    <row r="145" spans="1:15">
      <c r="A145" t="s">
        <v>219</v>
      </c>
      <c r="B145" t="s">
        <v>96</v>
      </c>
      <c r="C145" t="s">
        <v>86</v>
      </c>
      <c r="D145" t="s">
        <v>74</v>
      </c>
      <c r="E145" s="79">
        <f>IFERROR(_xlfn.XLOOKUP($A145,'FSM by LA'!$B$5:$B$157,'FSM by LA'!$C$5:$C$157),0)</f>
        <v>18777</v>
      </c>
      <c r="F145" s="2">
        <f>IFERROR(_xlfn.XLOOKUP($A145,'Universal Credit by LA'!$A$5:$A$332,'Universal Credit by LA'!$B$5:$B$332),0)</f>
        <v>40620</v>
      </c>
      <c r="G145" s="2">
        <f t="shared" si="12"/>
        <v>21843</v>
      </c>
      <c r="H145" s="3">
        <f t="shared" si="13"/>
        <v>53.774002954209756</v>
      </c>
      <c r="I145" s="73">
        <f>IFERROR(_xlfn.XLOOKUP($A145,'FSM by LA'!$B$5:$B$157,'FSM by LA'!$E$5:$E$157),"")</f>
        <v>111321</v>
      </c>
      <c r="J145" s="3">
        <f t="shared" si="14"/>
        <v>16.867437410731128</v>
      </c>
      <c r="K145" s="3">
        <f t="shared" si="15"/>
        <v>36.489072142722392</v>
      </c>
      <c r="N145" s="1">
        <f t="shared" si="16"/>
        <v>53.774017454209755</v>
      </c>
      <c r="O145" s="1">
        <f t="shared" si="17"/>
        <v>19.621634731991268</v>
      </c>
    </row>
    <row r="146" spans="1:15">
      <c r="A146" t="s">
        <v>220</v>
      </c>
      <c r="B146" t="s">
        <v>66</v>
      </c>
      <c r="C146" t="s">
        <v>67</v>
      </c>
      <c r="D146" t="s">
        <v>68</v>
      </c>
      <c r="E146" s="79">
        <f>IFERROR(_xlfn.XLOOKUP($A146,'FSM by LA'!$B$5:$B$157,'FSM by LA'!$C$5:$C$157),0)</f>
        <v>7507</v>
      </c>
      <c r="F146" s="2">
        <f>IFERROR(_xlfn.XLOOKUP($A146,'Universal Credit by LA'!$A$5:$A$332,'Universal Credit by LA'!$B$5:$B$332),0)</f>
        <v>8470</v>
      </c>
      <c r="G146" s="2">
        <f t="shared" si="12"/>
        <v>963</v>
      </c>
      <c r="H146" s="3">
        <f t="shared" si="13"/>
        <v>11.369539551357734</v>
      </c>
      <c r="I146" s="73">
        <f>IFERROR(_xlfn.XLOOKUP($A146,'FSM by LA'!$B$5:$B$157,'FSM by LA'!$E$5:$E$157),"")</f>
        <v>15998</v>
      </c>
      <c r="J146" s="3">
        <f t="shared" si="14"/>
        <v>46.924615576947119</v>
      </c>
      <c r="K146" s="3">
        <f t="shared" si="15"/>
        <v>52.944118014751837</v>
      </c>
      <c r="N146" s="1">
        <f t="shared" si="16"/>
        <v>11.369554151357734</v>
      </c>
      <c r="O146" s="1">
        <f t="shared" si="17"/>
        <v>6.019502437804725</v>
      </c>
    </row>
    <row r="147" spans="1:15">
      <c r="A147" t="s">
        <v>221</v>
      </c>
      <c r="B147" t="s">
        <v>66</v>
      </c>
      <c r="C147" t="s">
        <v>81</v>
      </c>
      <c r="D147" t="s">
        <v>74</v>
      </c>
      <c r="E147" s="79">
        <f>IFERROR(_xlfn.XLOOKUP($A147,'FSM by LA'!$B$5:$B$157,'FSM by LA'!$C$5:$C$157),0)</f>
        <v>4519</v>
      </c>
      <c r="F147" s="2">
        <f>IFERROR(_xlfn.XLOOKUP($A147,'Universal Credit by LA'!$A$5:$A$332,'Universal Credit by LA'!$B$5:$B$332),0)</f>
        <v>8080</v>
      </c>
      <c r="G147" s="2">
        <f t="shared" si="12"/>
        <v>3561</v>
      </c>
      <c r="H147" s="3">
        <f t="shared" si="13"/>
        <v>44.071782178217823</v>
      </c>
      <c r="I147" s="73">
        <f>IFERROR(_xlfn.XLOOKUP($A147,'FSM by LA'!$B$5:$B$157,'FSM by LA'!$E$5:$E$157),"")</f>
        <v>26450</v>
      </c>
      <c r="J147" s="3">
        <f t="shared" si="14"/>
        <v>17.08506616257089</v>
      </c>
      <c r="K147" s="3">
        <f t="shared" si="15"/>
        <v>30.54820415879017</v>
      </c>
      <c r="N147" s="1">
        <f t="shared" si="16"/>
        <v>44.071796878217825</v>
      </c>
      <c r="O147" s="1">
        <f t="shared" si="17"/>
        <v>13.463137996219283</v>
      </c>
    </row>
    <row r="148" spans="1:15">
      <c r="A148" t="s">
        <v>222</v>
      </c>
      <c r="B148" t="s">
        <v>66</v>
      </c>
      <c r="C148" t="s">
        <v>81</v>
      </c>
      <c r="D148" t="s">
        <v>68</v>
      </c>
      <c r="E148" s="79">
        <f>IFERROR(_xlfn.XLOOKUP($A148,'FSM by LA'!$B$5:$B$157,'FSM by LA'!$C$5:$C$157),0)</f>
        <v>13944</v>
      </c>
      <c r="F148" s="2">
        <f>IFERROR(_xlfn.XLOOKUP($A148,'Universal Credit by LA'!$A$5:$A$332,'Universal Credit by LA'!$B$5:$B$332),0)</f>
        <v>20430</v>
      </c>
      <c r="G148" s="2">
        <f t="shared" si="12"/>
        <v>6486</v>
      </c>
      <c r="H148" s="3">
        <f t="shared" si="13"/>
        <v>31.747430249632892</v>
      </c>
      <c r="I148" s="73">
        <f>IFERROR(_xlfn.XLOOKUP($A148,'FSM by LA'!$B$5:$B$157,'FSM by LA'!$E$5:$E$157),"")</f>
        <v>46140</v>
      </c>
      <c r="J148" s="3">
        <f t="shared" si="14"/>
        <v>30.221066319895968</v>
      </c>
      <c r="K148" s="3">
        <f t="shared" si="15"/>
        <v>44.278283485045513</v>
      </c>
      <c r="N148" s="1">
        <f t="shared" si="16"/>
        <v>31.747445049632891</v>
      </c>
      <c r="O148" s="1">
        <f t="shared" si="17"/>
        <v>14.057217165149543</v>
      </c>
    </row>
    <row r="149" spans="1:15">
      <c r="A149" t="s">
        <v>223</v>
      </c>
      <c r="B149" t="s">
        <v>66</v>
      </c>
      <c r="C149" t="s">
        <v>73</v>
      </c>
      <c r="D149" t="s">
        <v>74</v>
      </c>
      <c r="E149" s="79">
        <f>IFERROR(_xlfn.XLOOKUP($A149,'FSM by LA'!$B$5:$B$157,'FSM by LA'!$C$5:$C$157),0)</f>
        <v>11552</v>
      </c>
      <c r="F149" s="2">
        <f>IFERROR(_xlfn.XLOOKUP($A149,'Universal Credit by LA'!$A$5:$A$332,'Universal Credit by LA'!$B$5:$B$332),0)</f>
        <v>21670</v>
      </c>
      <c r="G149" s="2">
        <f t="shared" si="12"/>
        <v>10118</v>
      </c>
      <c r="H149" s="3">
        <f t="shared" si="13"/>
        <v>46.691278264882321</v>
      </c>
      <c r="I149" s="73">
        <f>IFERROR(_xlfn.XLOOKUP($A149,'FSM by LA'!$B$5:$B$157,'FSM by LA'!$E$5:$E$157),"")</f>
        <v>63583</v>
      </c>
      <c r="J149" s="3">
        <f t="shared" si="14"/>
        <v>18.168378340122359</v>
      </c>
      <c r="K149" s="3">
        <f t="shared" si="15"/>
        <v>34.081436862054318</v>
      </c>
      <c r="N149" s="1">
        <f t="shared" si="16"/>
        <v>46.691293164882318</v>
      </c>
      <c r="O149" s="1">
        <f t="shared" si="17"/>
        <v>15.913058521931964</v>
      </c>
    </row>
    <row r="150" spans="1:15">
      <c r="A150" t="s">
        <v>224</v>
      </c>
      <c r="B150" t="s">
        <v>66</v>
      </c>
      <c r="C150" t="s">
        <v>86</v>
      </c>
      <c r="D150" t="s">
        <v>74</v>
      </c>
      <c r="E150" s="79">
        <f>IFERROR(_xlfn.XLOOKUP($A150,'FSM by LA'!$B$5:$B$157,'FSM by LA'!$C$5:$C$157),0)</f>
        <v>3330</v>
      </c>
      <c r="F150" s="2">
        <f>IFERROR(_xlfn.XLOOKUP($A150,'Universal Credit by LA'!$A$5:$A$332,'Universal Credit by LA'!$B$5:$B$332),0)</f>
        <v>4820</v>
      </c>
      <c r="G150" s="2">
        <f t="shared" si="12"/>
        <v>1490</v>
      </c>
      <c r="H150" s="3">
        <f t="shared" si="13"/>
        <v>30.912863070539419</v>
      </c>
      <c r="I150" s="73">
        <f>IFERROR(_xlfn.XLOOKUP($A150,'FSM by LA'!$B$5:$B$157,'FSM by LA'!$E$5:$E$157),"")</f>
        <v>20010</v>
      </c>
      <c r="J150" s="3">
        <f t="shared" si="14"/>
        <v>16.641679160419791</v>
      </c>
      <c r="K150" s="3">
        <f t="shared" si="15"/>
        <v>24.087956021989005</v>
      </c>
      <c r="N150" s="1">
        <f t="shared" si="16"/>
        <v>30.912878070539421</v>
      </c>
      <c r="O150" s="1">
        <f t="shared" si="17"/>
        <v>7.4462768615692152</v>
      </c>
    </row>
    <row r="151" spans="1:15">
      <c r="A151" t="s">
        <v>225</v>
      </c>
      <c r="B151" t="s">
        <v>66</v>
      </c>
      <c r="C151" t="s">
        <v>81</v>
      </c>
      <c r="D151" t="s">
        <v>68</v>
      </c>
      <c r="E151" s="79">
        <f>IFERROR(_xlfn.XLOOKUP($A151,'FSM by LA'!$B$5:$B$157,'FSM by LA'!$C$5:$C$157),0)</f>
        <v>15175</v>
      </c>
      <c r="F151" s="2">
        <f>IFERROR(_xlfn.XLOOKUP($A151,'Universal Credit by LA'!$A$5:$A$332,'Universal Credit by LA'!$B$5:$B$332),0)</f>
        <v>20250</v>
      </c>
      <c r="G151" s="2">
        <f t="shared" si="12"/>
        <v>5075</v>
      </c>
      <c r="H151" s="3">
        <f t="shared" si="13"/>
        <v>25.061728395061728</v>
      </c>
      <c r="I151" s="73">
        <f>IFERROR(_xlfn.XLOOKUP($A151,'FSM by LA'!$B$5:$B$157,'FSM by LA'!$E$5:$E$157),"")</f>
        <v>44176</v>
      </c>
      <c r="J151" s="3">
        <f t="shared" si="14"/>
        <v>34.35123143788482</v>
      </c>
      <c r="K151" s="3">
        <f t="shared" si="15"/>
        <v>45.839369793553061</v>
      </c>
      <c r="N151" s="1">
        <f t="shared" si="16"/>
        <v>25.061743495061727</v>
      </c>
      <c r="O151" s="1">
        <f t="shared" si="17"/>
        <v>11.488138355668235</v>
      </c>
    </row>
    <row r="152" spans="1:15">
      <c r="A152" t="s">
        <v>226</v>
      </c>
      <c r="B152" t="s">
        <v>66</v>
      </c>
      <c r="C152" t="s">
        <v>86</v>
      </c>
      <c r="D152" t="s">
        <v>74</v>
      </c>
      <c r="E152" s="79">
        <f>IFERROR(_xlfn.XLOOKUP($A152,'FSM by LA'!$B$5:$B$157,'FSM by LA'!$C$5:$C$157),0)</f>
        <v>2931</v>
      </c>
      <c r="F152" s="2">
        <f>IFERROR(_xlfn.XLOOKUP($A152,'Universal Credit by LA'!$A$5:$A$332,'Universal Credit by LA'!$B$5:$B$332),0)</f>
        <v>5350</v>
      </c>
      <c r="G152" s="2">
        <f t="shared" si="12"/>
        <v>2419</v>
      </c>
      <c r="H152" s="3">
        <f t="shared" si="13"/>
        <v>45.214953271028037</v>
      </c>
      <c r="I152" s="73">
        <f>IFERROR(_xlfn.XLOOKUP($A152,'FSM by LA'!$B$5:$B$157,'FSM by LA'!$E$5:$E$157),"")</f>
        <v>26824</v>
      </c>
      <c r="J152" s="3">
        <f t="shared" si="14"/>
        <v>10.926781986280943</v>
      </c>
      <c r="K152" s="3">
        <f t="shared" si="15"/>
        <v>19.944825529376679</v>
      </c>
      <c r="N152" s="1">
        <f t="shared" si="16"/>
        <v>45.214968471028037</v>
      </c>
      <c r="O152" s="1">
        <f t="shared" si="17"/>
        <v>9.018043543095736</v>
      </c>
    </row>
    <row r="153" spans="1:15">
      <c r="A153" t="s">
        <v>227</v>
      </c>
      <c r="B153" t="s">
        <v>66</v>
      </c>
      <c r="C153" t="s">
        <v>79</v>
      </c>
      <c r="D153" t="s">
        <v>68</v>
      </c>
      <c r="E153" s="79">
        <f>IFERROR(_xlfn.XLOOKUP($A153,'FSM by LA'!$B$5:$B$157,'FSM by LA'!$C$5:$C$157),0)</f>
        <v>21076</v>
      </c>
      <c r="F153" s="2">
        <f>IFERROR(_xlfn.XLOOKUP($A153,'Universal Credit by LA'!$A$5:$A$332,'Universal Credit by LA'!$B$5:$B$332),0)</f>
        <v>24440</v>
      </c>
      <c r="G153" s="2">
        <f t="shared" si="12"/>
        <v>3364</v>
      </c>
      <c r="H153" s="3">
        <f t="shared" si="13"/>
        <v>13.764320785597381</v>
      </c>
      <c r="I153" s="73">
        <f>IFERROR(_xlfn.XLOOKUP($A153,'FSM by LA'!$B$5:$B$157,'FSM by LA'!$E$5:$E$157),"")</f>
        <v>44144</v>
      </c>
      <c r="J153" s="3">
        <f t="shared" si="14"/>
        <v>47.74374773468648</v>
      </c>
      <c r="K153" s="3">
        <f t="shared" si="15"/>
        <v>55.364262413918084</v>
      </c>
      <c r="N153" s="1">
        <f t="shared" si="16"/>
        <v>13.76433608559738</v>
      </c>
      <c r="O153" s="1">
        <f t="shared" si="17"/>
        <v>7.6205146792316061</v>
      </c>
    </row>
    <row r="154" spans="1:15">
      <c r="A154" t="s">
        <v>228</v>
      </c>
      <c r="B154" t="s">
        <v>96</v>
      </c>
      <c r="C154" t="s">
        <v>79</v>
      </c>
      <c r="D154" t="s">
        <v>74</v>
      </c>
      <c r="E154" s="79">
        <f>IFERROR(_xlfn.XLOOKUP($A154,'FSM by LA'!$B$5:$B$157,'FSM by LA'!$C$5:$C$157),0)</f>
        <v>16285</v>
      </c>
      <c r="F154" s="2">
        <f>IFERROR(_xlfn.XLOOKUP($A154,'Universal Credit by LA'!$A$5:$A$332,'Universal Credit by LA'!$B$5:$B$332),0)</f>
        <v>29940</v>
      </c>
      <c r="G154" s="2">
        <f t="shared" si="12"/>
        <v>13655</v>
      </c>
      <c r="H154" s="3">
        <f t="shared" si="13"/>
        <v>45.607882431529731</v>
      </c>
      <c r="I154" s="73">
        <f>IFERROR(_xlfn.XLOOKUP($A154,'FSM by LA'!$B$5:$B$157,'FSM by LA'!$E$5:$E$157),"")</f>
        <v>74751</v>
      </c>
      <c r="J154" s="3">
        <f t="shared" si="14"/>
        <v>21.785661730277855</v>
      </c>
      <c r="K154" s="3">
        <f t="shared" si="15"/>
        <v>40.052975879921334</v>
      </c>
      <c r="N154" s="1">
        <f t="shared" si="16"/>
        <v>45.607897831529733</v>
      </c>
      <c r="O154" s="1">
        <f t="shared" si="17"/>
        <v>18.267314149643482</v>
      </c>
    </row>
    <row r="155" spans="1:15">
      <c r="A155" t="s">
        <v>229</v>
      </c>
      <c r="B155" t="s">
        <v>66</v>
      </c>
      <c r="C155" t="s">
        <v>71</v>
      </c>
      <c r="D155" t="s">
        <v>68</v>
      </c>
      <c r="E155" s="79">
        <f>IFERROR(_xlfn.XLOOKUP($A155,'FSM by LA'!$B$5:$B$157,'FSM by LA'!$C$5:$C$157),0)</f>
        <v>4325</v>
      </c>
      <c r="F155" s="2">
        <f>IFERROR(_xlfn.XLOOKUP($A155,'Universal Credit by LA'!$A$5:$A$332,'Universal Credit by LA'!$B$5:$B$332),0)</f>
        <v>6970</v>
      </c>
      <c r="G155" s="2">
        <f t="shared" si="12"/>
        <v>2645</v>
      </c>
      <c r="H155" s="3">
        <f t="shared" si="13"/>
        <v>37.948350071736009</v>
      </c>
      <c r="I155" s="73">
        <f>IFERROR(_xlfn.XLOOKUP($A155,'FSM by LA'!$B$5:$B$157,'FSM by LA'!$E$5:$E$157),"")</f>
        <v>22362</v>
      </c>
      <c r="J155" s="3">
        <f t="shared" si="14"/>
        <v>19.340846078168322</v>
      </c>
      <c r="K155" s="3">
        <f t="shared" si="15"/>
        <v>31.168947321348718</v>
      </c>
      <c r="N155" s="1">
        <f t="shared" si="16"/>
        <v>37.948365571736012</v>
      </c>
      <c r="O155" s="1">
        <f t="shared" si="17"/>
        <v>11.828101243180395</v>
      </c>
    </row>
    <row r="156" spans="1:15">
      <c r="E156" s="80"/>
      <c r="F156" s="2"/>
      <c r="G156" s="2"/>
      <c r="H156" s="3"/>
      <c r="I156" s="2"/>
      <c r="J156" s="3"/>
      <c r="K156" s="3"/>
    </row>
    <row r="157" spans="1:15">
      <c r="A157" s="126" t="s">
        <v>230</v>
      </c>
      <c r="B157" s="126" t="s">
        <v>231</v>
      </c>
      <c r="C157" s="126" t="s">
        <v>231</v>
      </c>
      <c r="D157" s="126" t="s">
        <v>231</v>
      </c>
      <c r="E157" s="127">
        <v>0</v>
      </c>
      <c r="F157" s="128">
        <f>IFERROR(_xlfn.XLOOKUP($A157,'Universal Credit by LA'!$A$5:$A$332,'Universal Credit by LA'!$B$5:$B$332),0)</f>
        <v>7340</v>
      </c>
      <c r="G157" s="128">
        <f>IFERROR(F157-E157,"")</f>
        <v>7340</v>
      </c>
      <c r="H157" s="129"/>
      <c r="I157" s="126"/>
      <c r="J157" s="126"/>
      <c r="K157" s="126"/>
      <c r="L157" s="126" t="s">
        <v>232</v>
      </c>
    </row>
    <row r="158" spans="1:15">
      <c r="A158" s="122" t="s">
        <v>233</v>
      </c>
      <c r="B158" s="122"/>
      <c r="C158" s="122"/>
      <c r="D158" s="122"/>
      <c r="E158" s="123">
        <f>SUM(E3:E157)</f>
        <v>2111034</v>
      </c>
      <c r="F158" s="124">
        <f>SUM(F3:F157)</f>
        <v>3420500</v>
      </c>
      <c r="G158" s="124">
        <f>SUM(G3:G157)</f>
        <v>1309466</v>
      </c>
      <c r="H158" s="125">
        <f>IFERROR(G158/F158*100,"")</f>
        <v>38.282882619500072</v>
      </c>
      <c r="I158" s="124">
        <f>SUM(I3:I157)</f>
        <v>7585700</v>
      </c>
      <c r="J158" s="125">
        <f>IFERROR(E158/I158*100,"")</f>
        <v>27.829125855227598</v>
      </c>
      <c r="K158" s="125">
        <f>IFERROR(F158/I158*100,"")</f>
        <v>45.091422017743916</v>
      </c>
      <c r="L158" s="122"/>
    </row>
    <row r="159" spans="1:15">
      <c r="I159" s="2"/>
      <c r="J159" s="3"/>
      <c r="K159" s="3"/>
    </row>
  </sheetData>
  <sheetProtection algorithmName="SHA-512" hashValue="K0FAugNKkllBCvRSwOFmP+dZdB1b7scG8vxrsv1ejwHW5hDfNkzASCVSRnK7qNAV2iIYIxu1COTGSR0lERlIiQ==" saltValue="6umadQ35GqRzg5lYfP4TbA==" spinCount="100000" sheet="1" objects="1" scenarios="1" autoFilter="0"/>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3D88-CBD4-114B-9AF8-1BA2B2352295}">
  <dimension ref="A1:S173"/>
  <sheetViews>
    <sheetView zoomScale="150" zoomScaleNormal="150" workbookViewId="0">
      <pane xSplit="1" ySplit="2" topLeftCell="E128" activePane="bottomRight" state="frozen"/>
      <selection pane="bottomRight" activeCell="P156" sqref="P156"/>
      <selection pane="bottomLeft" activeCell="A2" sqref="A2"/>
      <selection pane="topRight" activeCell="B1" sqref="B1"/>
    </sheetView>
  </sheetViews>
  <sheetFormatPr defaultColWidth="10.85546875" defaultRowHeight="15.95" outlineLevelCol="1"/>
  <cols>
    <col min="1" max="1" width="30" style="57" customWidth="1"/>
    <col min="2" max="2" width="25" style="57" customWidth="1"/>
    <col min="3" max="3" width="14.28515625" style="57" customWidth="1"/>
    <col min="4" max="4" width="18" style="57" customWidth="1"/>
    <col min="5" max="7" width="15" style="57" customWidth="1"/>
    <col min="8" max="8" width="18" style="57" customWidth="1"/>
    <col min="9" max="11" width="15" style="57" customWidth="1"/>
    <col min="12" max="12" width="18" style="57" customWidth="1"/>
    <col min="13" max="13" width="14.28515625" style="57" customWidth="1"/>
    <col min="14" max="14" width="10.85546875" style="57"/>
    <col min="15" max="15" width="14.28515625" style="57" customWidth="1"/>
    <col min="16" max="17" width="10.85546875" style="57"/>
    <col min="18" max="18" width="0" style="57" hidden="1" customWidth="1" outlineLevel="1"/>
    <col min="19" max="19" width="10.85546875" style="57" collapsed="1"/>
    <col min="20" max="16384" width="10.85546875" style="57"/>
  </cols>
  <sheetData>
    <row r="1" spans="1:19" ht="22.5" customHeight="1">
      <c r="A1" s="102"/>
      <c r="B1" s="106" t="s">
        <v>234</v>
      </c>
    </row>
    <row r="2" spans="1:19" ht="93.75" customHeight="1">
      <c r="A2" s="62" t="s">
        <v>51</v>
      </c>
      <c r="B2" s="62" t="s">
        <v>53</v>
      </c>
      <c r="C2" s="62" t="s">
        <v>59</v>
      </c>
      <c r="D2" s="62" t="s">
        <v>235</v>
      </c>
      <c r="E2" s="62" t="s">
        <v>236</v>
      </c>
      <c r="F2" s="62" t="s">
        <v>237</v>
      </c>
      <c r="G2" s="62" t="s">
        <v>238</v>
      </c>
      <c r="H2" s="62" t="s">
        <v>239</v>
      </c>
      <c r="I2" s="62" t="s">
        <v>240</v>
      </c>
      <c r="J2" s="62" t="s">
        <v>241</v>
      </c>
      <c r="K2" s="62" t="s">
        <v>242</v>
      </c>
      <c r="L2" s="62" t="s">
        <v>243</v>
      </c>
      <c r="M2" s="62" t="s">
        <v>244</v>
      </c>
      <c r="N2" s="62" t="s">
        <v>245</v>
      </c>
      <c r="O2" s="62" t="s">
        <v>246</v>
      </c>
      <c r="P2" s="62" t="s">
        <v>247</v>
      </c>
      <c r="R2" s="57" t="s">
        <v>248</v>
      </c>
      <c r="S2" s="57" t="s">
        <v>249</v>
      </c>
    </row>
    <row r="3" spans="1:19">
      <c r="A3" s="57" t="s">
        <v>65</v>
      </c>
      <c r="B3" s="57" t="s">
        <v>67</v>
      </c>
      <c r="C3" s="74" cm="1">
        <f t="array" ref="C3">INDEX('FSM by LA'!$E$5:$E$157,$R3)</f>
        <v>40791</v>
      </c>
      <c r="D3" s="61" cm="1">
        <f t="array" ref="D3">IFERROR(INDEX('Universal Credit by LA'!$B$5:$B$332,$S3),0)</f>
        <v>25180</v>
      </c>
      <c r="E3" s="61" cm="1">
        <f t="array" ref="E3">IFERROR(INDEX('Universal Credit by LA'!$C$5:$C$332,$S3)+INDEX('Universal Credit by LA'!$D$5:$D$332,$S3)+INDEX('Universal Credit by LA'!$E$5:$E$332,$S3),0)</f>
        <v>5750</v>
      </c>
      <c r="F3" s="61" cm="1">
        <f t="array" ref="F3">IFERROR(INDEX('Universal Credit by LA'!$F$5:$F$332,$S3)+INDEX('Universal Credit by LA'!$G$5:$G$332,$S3)+INDEX('Universal Credit by LA'!$H$5:$H$332,$S3)+INDEX('Universal Credit by LA'!$I$5:$I$332,$S3),0)</f>
        <v>8500</v>
      </c>
      <c r="G3" s="61" cm="1">
        <f t="array" ref="G3">IFERROR(INDEX('Universal Credit by LA'!$J$5:$J$332,$S3)+INDEX('Universal Credit by LA'!$K$5:$K$332,$S3)+INDEX('Universal Credit by LA'!$L$5:$L$332,$S3)+INDEX('Universal Credit by LA'!$M$5:$M$332,$S3)+INDEX('Universal Credit by LA'!$N$5:$N$332,$S3),0)</f>
        <v>10930</v>
      </c>
      <c r="H3" s="74" cm="1">
        <f t="array" ref="H3">INDEX('FSM by LA'!$C$5:$C$157,$R3)</f>
        <v>11399</v>
      </c>
      <c r="I3" s="75" cm="1">
        <f t="array" ref="I3">INDEX('FSM by LA'!$F$5:$F$157,$R3)+INDEX('FSM by LA'!$I$5:$I$157,$R3)+INDEX('FSM by LA'!$L$5:$L$157,$R3)</f>
        <v>1689</v>
      </c>
      <c r="J3" s="75" cm="1">
        <f t="array" ref="J3">INDEX('FSM by LA'!$O$5:$O$157,$R3)+INDEX('FSM by LA'!$R$5:$R$157,$R3)+INDEX('FSM by LA'!$U$5:$U$157,$R3)+INDEX('FSM by LA'!$X$5:$X$157,$R3)</f>
        <v>4011</v>
      </c>
      <c r="K3" s="75" cm="1">
        <f t="array" ref="K3">INDEX('FSM by LA'!$AA$5:$AA$157,$R3)+INDEX('FSM by LA'!$AD$5:$AD$157,$R3)+INDEX('FSM by LA'!$AG$5:$AG$157,$R3)+INDEX('FSM by LA'!$AJ$5:$AJ$157,$R3)+INDEX('FSM by LA'!$AM$5:$AM$157,$R3)</f>
        <v>5699</v>
      </c>
      <c r="L3" s="57" t="s">
        <v>250</v>
      </c>
      <c r="M3" s="58">
        <f>SUM(E3:F3)</f>
        <v>14250</v>
      </c>
      <c r="N3" s="58">
        <f>K3</f>
        <v>5699</v>
      </c>
      <c r="O3" s="58">
        <f t="shared" ref="O3:O66" si="0">SUM(M3:N3)</f>
        <v>19949</v>
      </c>
      <c r="P3" s="58">
        <f t="shared" ref="P3:P66" si="1">D3-O3</f>
        <v>5231</v>
      </c>
      <c r="R3" s="57">
        <f>MATCH($A3,'FSM by LA'!$B$5:$B$157,0)</f>
        <v>87</v>
      </c>
      <c r="S3" s="57">
        <f>MATCH($A3,'Universal Credit by LA'!$A$5:$A$332,0)</f>
        <v>94</v>
      </c>
    </row>
    <row r="4" spans="1:19">
      <c r="A4" s="57" t="s">
        <v>69</v>
      </c>
      <c r="B4" s="57" t="s">
        <v>67</v>
      </c>
      <c r="C4" s="74" cm="1">
        <f t="array" ref="C4">INDEX('FSM by LA'!$E$5:$E$157,$R4)</f>
        <v>52350</v>
      </c>
      <c r="D4" s="61" cm="1">
        <f t="array" ref="D4">IFERROR(INDEX('Universal Credit by LA'!$B$5:$B$332,$S4),0)</f>
        <v>23940</v>
      </c>
      <c r="E4" s="61" cm="1">
        <f t="array" ref="E4">IFERROR(INDEX('Universal Credit by LA'!$C$5:$C$332,$S4)+INDEX('Universal Credit by LA'!$D$5:$D$332,$S4)+INDEX('Universal Credit by LA'!$E$5:$E$332,$S4),0)</f>
        <v>5640</v>
      </c>
      <c r="F4" s="61" cm="1">
        <f t="array" ref="F4">IFERROR(INDEX('Universal Credit by LA'!$F$5:$F$332,$S4)+INDEX('Universal Credit by LA'!$G$5:$G$332,$S4)+INDEX('Universal Credit by LA'!$H$5:$H$332,$S4)+INDEX('Universal Credit by LA'!$I$5:$I$332,$S4),0)</f>
        <v>8020</v>
      </c>
      <c r="G4" s="61" cm="1">
        <f t="array" ref="G4">IFERROR(INDEX('Universal Credit by LA'!$J$5:$J$332,$S4)+INDEX('Universal Credit by LA'!$K$5:$K$332,$S4)+INDEX('Universal Credit by LA'!$L$5:$L$332,$S4)+INDEX('Universal Credit by LA'!$M$5:$M$332,$S4)+INDEX('Universal Credit by LA'!$N$5:$N$332,$S4),0)</f>
        <v>10280</v>
      </c>
      <c r="H4" s="74" cm="1">
        <f t="array" ref="H4">INDEX('FSM by LA'!$C$5:$C$157,$R4)</f>
        <v>12852</v>
      </c>
      <c r="I4" s="75" cm="1">
        <f t="array" ref="I4">INDEX('FSM by LA'!$F$5:$F$157,$R4)+INDEX('FSM by LA'!$I$5:$I$157,$R4)+INDEX('FSM by LA'!$L$5:$L$157,$R4)</f>
        <v>2187</v>
      </c>
      <c r="J4" s="75" cm="1">
        <f t="array" ref="J4">INDEX('FSM by LA'!$O$5:$O$157,$R4)+INDEX('FSM by LA'!$R$5:$R$157,$R4)+INDEX('FSM by LA'!$U$5:$U$157,$R4)+INDEX('FSM by LA'!$X$5:$X$157,$R4)</f>
        <v>4342</v>
      </c>
      <c r="K4" s="75" cm="1">
        <f t="array" ref="K4">INDEX('FSM by LA'!$AA$5:$AA$157,$R4)+INDEX('FSM by LA'!$AD$5:$AD$157,$R4)+INDEX('FSM by LA'!$AG$5:$AG$157,$R4)+INDEX('FSM by LA'!$AJ$5:$AJ$157,$R4)+INDEX('FSM by LA'!$AM$5:$AM$157,$R4)</f>
        <v>6323</v>
      </c>
      <c r="L4" s="57" t="s">
        <v>250</v>
      </c>
      <c r="M4" s="58">
        <f>SUM(E4:F4)</f>
        <v>13660</v>
      </c>
      <c r="N4" s="58">
        <f>K4</f>
        <v>6323</v>
      </c>
      <c r="O4" s="58">
        <f t="shared" si="0"/>
        <v>19983</v>
      </c>
      <c r="P4" s="58">
        <f t="shared" si="1"/>
        <v>3957</v>
      </c>
      <c r="R4" s="57">
        <f>MATCH($A4,'FSM by LA'!$B$5:$B$157,0)</f>
        <v>88</v>
      </c>
      <c r="S4" s="57">
        <f>MATCH($A4,'Universal Credit by LA'!$A$5:$A$332,0)</f>
        <v>95</v>
      </c>
    </row>
    <row r="5" spans="1:19">
      <c r="A5" s="57" t="s">
        <v>70</v>
      </c>
      <c r="B5" s="57" t="s">
        <v>71</v>
      </c>
      <c r="C5" s="74" cm="1">
        <f t="array" ref="C5">INDEX('FSM by LA'!$E$5:$E$157,$R5)</f>
        <v>32952</v>
      </c>
      <c r="D5" s="61" cm="1">
        <f t="array" ref="D5">IFERROR(INDEX('Universal Credit by LA'!$B$5:$B$332,$S5),0)</f>
        <v>17540</v>
      </c>
      <c r="E5" s="61" cm="1">
        <f t="array" ref="E5">IFERROR(INDEX('Universal Credit by LA'!$C$5:$C$332,$S5)+INDEX('Universal Credit by LA'!$D$5:$D$332,$S5)+INDEX('Universal Credit by LA'!$E$5:$E$332,$S5),0)</f>
        <v>3970</v>
      </c>
      <c r="F5" s="61" cm="1">
        <f t="array" ref="F5">IFERROR(INDEX('Universal Credit by LA'!$F$5:$F$332,$S5)+INDEX('Universal Credit by LA'!$G$5:$G$332,$S5)+INDEX('Universal Credit by LA'!$H$5:$H$332,$S5)+INDEX('Universal Credit by LA'!$I$5:$I$332,$S5),0)</f>
        <v>5920</v>
      </c>
      <c r="G5" s="61" cm="1">
        <f t="array" ref="G5">IFERROR(INDEX('Universal Credit by LA'!$J$5:$J$332,$S5)+INDEX('Universal Credit by LA'!$K$5:$K$332,$S5)+INDEX('Universal Credit by LA'!$L$5:$L$332,$S5)+INDEX('Universal Credit by LA'!$M$5:$M$332,$S5)+INDEX('Universal Credit by LA'!$N$5:$N$332,$S5),0)</f>
        <v>7650</v>
      </c>
      <c r="H5" s="74" cm="1">
        <f t="array" ref="H5">INDEX('FSM by LA'!$C$5:$C$157,$R5)</f>
        <v>10181</v>
      </c>
      <c r="I5" s="75" cm="1">
        <f t="array" ref="I5">INDEX('FSM by LA'!$F$5:$F$157,$R5)+INDEX('FSM by LA'!$I$5:$I$157,$R5)+INDEX('FSM by LA'!$L$5:$L$157,$R5)</f>
        <v>1797</v>
      </c>
      <c r="J5" s="75" cm="1">
        <f t="array" ref="J5">INDEX('FSM by LA'!$O$5:$O$157,$R5)+INDEX('FSM by LA'!$R$5:$R$157,$R5)+INDEX('FSM by LA'!$U$5:$U$157,$R5)+INDEX('FSM by LA'!$X$5:$X$157,$R5)</f>
        <v>3883</v>
      </c>
      <c r="K5" s="75" cm="1">
        <f t="array" ref="K5">INDEX('FSM by LA'!$AA$5:$AA$157,$R5)+INDEX('FSM by LA'!$AD$5:$AD$157,$R5)+INDEX('FSM by LA'!$AG$5:$AG$157,$R5)+INDEX('FSM by LA'!$AJ$5:$AJ$157,$R5)+INDEX('FSM by LA'!$AM$5:$AM$157,$R5)</f>
        <v>4501</v>
      </c>
      <c r="L5" s="57" t="s">
        <v>251</v>
      </c>
      <c r="M5" s="58">
        <f>E5</f>
        <v>3970</v>
      </c>
      <c r="N5" s="58">
        <f>SUM(J5:K5)</f>
        <v>8384</v>
      </c>
      <c r="O5" s="58">
        <f t="shared" si="0"/>
        <v>12354</v>
      </c>
      <c r="P5" s="58">
        <f t="shared" si="1"/>
        <v>5186</v>
      </c>
      <c r="R5" s="57">
        <f>MATCH($A5,'FSM by LA'!$B$5:$B$157,0)</f>
        <v>37</v>
      </c>
      <c r="S5" s="57">
        <f>MATCH($A5,'Universal Credit by LA'!$A$5:$A$332,0)</f>
        <v>313</v>
      </c>
    </row>
    <row r="6" spans="1:19">
      <c r="A6" s="57" t="s">
        <v>72</v>
      </c>
      <c r="B6" s="57" t="s">
        <v>73</v>
      </c>
      <c r="C6" s="74" cm="1">
        <f t="array" ref="C6">INDEX('FSM by LA'!$E$5:$E$157,$R6)</f>
        <v>23966</v>
      </c>
      <c r="D6" s="61" cm="1">
        <f t="array" ref="D6">IFERROR(INDEX('Universal Credit by LA'!$B$5:$B$332,$S6),0)</f>
        <v>7000</v>
      </c>
      <c r="E6" s="61" cm="1">
        <f t="array" ref="E6">IFERROR(INDEX('Universal Credit by LA'!$C$5:$C$332,$S6)+INDEX('Universal Credit by LA'!$D$5:$D$332,$S6)+INDEX('Universal Credit by LA'!$E$5:$E$332,$S6),0)</f>
        <v>1560</v>
      </c>
      <c r="F6" s="61" cm="1">
        <f t="array" ref="F6">IFERROR(INDEX('Universal Credit by LA'!$F$5:$F$332,$S6)+INDEX('Universal Credit by LA'!$G$5:$G$332,$S6)+INDEX('Universal Credit by LA'!$H$5:$H$332,$S6)+INDEX('Universal Credit by LA'!$I$5:$I$332,$S6),0)</f>
        <v>2380</v>
      </c>
      <c r="G6" s="61" cm="1">
        <f t="array" ref="G6">IFERROR(INDEX('Universal Credit by LA'!$J$5:$J$332,$S6)+INDEX('Universal Credit by LA'!$K$5:$K$332,$S6)+INDEX('Universal Credit by LA'!$L$5:$L$332,$S6)+INDEX('Universal Credit by LA'!$M$5:$M$332,$S6)+INDEX('Universal Credit by LA'!$N$5:$N$332,$S6),0)</f>
        <v>3060</v>
      </c>
      <c r="H6" s="74" cm="1">
        <f t="array" ref="H6">INDEX('FSM by LA'!$C$5:$C$157,$R6)</f>
        <v>4449</v>
      </c>
      <c r="I6" s="75" cm="1">
        <f t="array" ref="I6">INDEX('FSM by LA'!$F$5:$F$157,$R6)+INDEX('FSM by LA'!$I$5:$I$157,$R6)+INDEX('FSM by LA'!$L$5:$L$157,$R6)</f>
        <v>742</v>
      </c>
      <c r="J6" s="75" cm="1">
        <f t="array" ref="J6">INDEX('FSM by LA'!$O$5:$O$157,$R6)+INDEX('FSM by LA'!$R$5:$R$157,$R6)+INDEX('FSM by LA'!$U$5:$U$157,$R6)+INDEX('FSM by LA'!$X$5:$X$157,$R6)</f>
        <v>1459</v>
      </c>
      <c r="K6" s="75" cm="1">
        <f t="array" ref="K6">INDEX('FSM by LA'!$AA$5:$AA$157,$R6)+INDEX('FSM by LA'!$AD$5:$AD$157,$R6)+INDEX('FSM by LA'!$AG$5:$AG$157,$R6)+INDEX('FSM by LA'!$AJ$5:$AJ$157,$R6)+INDEX('FSM by LA'!$AM$5:$AM$157,$R6)</f>
        <v>2248</v>
      </c>
      <c r="L6" s="57" t="s">
        <v>251</v>
      </c>
      <c r="M6" s="58">
        <f>E6</f>
        <v>1560</v>
      </c>
      <c r="N6" s="58">
        <f>SUM(J6:K6)</f>
        <v>3707</v>
      </c>
      <c r="O6" s="58">
        <f t="shared" si="0"/>
        <v>5267</v>
      </c>
      <c r="P6" s="58">
        <f t="shared" si="1"/>
        <v>1733</v>
      </c>
      <c r="R6" s="57">
        <f>MATCH($A6,'FSM by LA'!$B$5:$B$157,0)</f>
        <v>139</v>
      </c>
      <c r="S6" s="57">
        <f>MATCH($A6,'Universal Credit by LA'!$A$5:$A$332,0)</f>
        <v>249</v>
      </c>
    </row>
    <row r="7" spans="1:19">
      <c r="A7" s="57" t="s">
        <v>75</v>
      </c>
      <c r="B7" s="57" t="s">
        <v>76</v>
      </c>
      <c r="C7" s="74" cm="1">
        <f t="array" ref="C7">INDEX('FSM by LA'!$E$5:$E$157,$R7)</f>
        <v>28662</v>
      </c>
      <c r="D7" s="61" cm="1">
        <f t="array" ref="D7">IFERROR(INDEX('Universal Credit by LA'!$B$5:$B$332,$S7),0)</f>
        <v>11030</v>
      </c>
      <c r="E7" s="61" cm="1">
        <f t="array" ref="E7">IFERROR(INDEX('Universal Credit by LA'!$C$5:$C$332,$S7)+INDEX('Universal Credit by LA'!$D$5:$D$332,$S7)+INDEX('Universal Credit by LA'!$E$5:$E$332,$S7),0)</f>
        <v>2450</v>
      </c>
      <c r="F7" s="61" cm="1">
        <f t="array" ref="F7">IFERROR(INDEX('Universal Credit by LA'!$F$5:$F$332,$S7)+INDEX('Universal Credit by LA'!$G$5:$G$332,$S7)+INDEX('Universal Credit by LA'!$H$5:$H$332,$S7)+INDEX('Universal Credit by LA'!$I$5:$I$332,$S7),0)</f>
        <v>3640</v>
      </c>
      <c r="G7" s="61" cm="1">
        <f t="array" ref="G7">IFERROR(INDEX('Universal Credit by LA'!$J$5:$J$332,$S7)+INDEX('Universal Credit by LA'!$K$5:$K$332,$S7)+INDEX('Universal Credit by LA'!$L$5:$L$332,$S7)+INDEX('Universal Credit by LA'!$M$5:$M$332,$S7)+INDEX('Universal Credit by LA'!$N$5:$N$332,$S7),0)</f>
        <v>4940</v>
      </c>
      <c r="H7" s="74" cm="1">
        <f t="array" ref="H7">INDEX('FSM by LA'!$C$5:$C$157,$R7)</f>
        <v>6922</v>
      </c>
      <c r="I7" s="75" cm="1">
        <f t="array" ref="I7">INDEX('FSM by LA'!$F$5:$F$157,$R7)+INDEX('FSM by LA'!$I$5:$I$157,$R7)+INDEX('FSM by LA'!$L$5:$L$157,$R7)</f>
        <v>1235</v>
      </c>
      <c r="J7" s="75" cm="1">
        <f t="array" ref="J7">INDEX('FSM by LA'!$O$5:$O$157,$R7)+INDEX('FSM by LA'!$R$5:$R$157,$R7)+INDEX('FSM by LA'!$U$5:$U$157,$R7)+INDEX('FSM by LA'!$X$5:$X$157,$R7)</f>
        <v>2452</v>
      </c>
      <c r="K7" s="75" cm="1">
        <f t="array" ref="K7">INDEX('FSM by LA'!$AA$5:$AA$157,$R7)+INDEX('FSM by LA'!$AD$5:$AD$157,$R7)+INDEX('FSM by LA'!$AG$5:$AG$157,$R7)+INDEX('FSM by LA'!$AJ$5:$AJ$157,$R7)+INDEX('FSM by LA'!$AM$5:$AM$157,$R7)</f>
        <v>3235</v>
      </c>
      <c r="L7" s="57" t="s">
        <v>251</v>
      </c>
      <c r="M7" s="58">
        <f>E7</f>
        <v>2450</v>
      </c>
      <c r="N7" s="58">
        <f>SUM(J7:K7)</f>
        <v>5687</v>
      </c>
      <c r="O7" s="58">
        <f t="shared" si="0"/>
        <v>8137</v>
      </c>
      <c r="P7" s="58">
        <f t="shared" si="1"/>
        <v>2893</v>
      </c>
      <c r="R7" s="57">
        <f>MATCH($A7,'FSM by LA'!$B$5:$B$157,0)</f>
        <v>76</v>
      </c>
      <c r="S7" s="57">
        <f>MATCH($A7,'Universal Credit by LA'!$A$5:$A$332,0)</f>
        <v>43</v>
      </c>
    </row>
    <row r="8" spans="1:19">
      <c r="A8" s="57" t="s">
        <v>77</v>
      </c>
      <c r="B8" s="57" t="s">
        <v>67</v>
      </c>
      <c r="C8" s="74" cm="1">
        <f t="array" ref="C8">INDEX('FSM by LA'!$E$5:$E$157,$R8)</f>
        <v>37010</v>
      </c>
      <c r="D8" s="61" cm="1">
        <f t="array" ref="D8">IFERROR(INDEX('Universal Credit by LA'!$B$5:$B$332,$S8),0)</f>
        <v>13100</v>
      </c>
      <c r="E8" s="61" cm="1">
        <f t="array" ref="E8">IFERROR(INDEX('Universal Credit by LA'!$C$5:$C$332,$S8)+INDEX('Universal Credit by LA'!$D$5:$D$332,$S8)+INDEX('Universal Credit by LA'!$E$5:$E$332,$S8),0)</f>
        <v>2910</v>
      </c>
      <c r="F8" s="61" cm="1">
        <f t="array" ref="F8">IFERROR(INDEX('Universal Credit by LA'!$F$5:$F$332,$S8)+INDEX('Universal Credit by LA'!$G$5:$G$332,$S8)+INDEX('Universal Credit by LA'!$H$5:$H$332,$S8)+INDEX('Universal Credit by LA'!$I$5:$I$332,$S8),0)</f>
        <v>4380</v>
      </c>
      <c r="G8" s="61" cm="1">
        <f t="array" ref="G8">IFERROR(INDEX('Universal Credit by LA'!$J$5:$J$332,$S8)+INDEX('Universal Credit by LA'!$K$5:$K$332,$S8)+INDEX('Universal Credit by LA'!$L$5:$L$332,$S8)+INDEX('Universal Credit by LA'!$M$5:$M$332,$S8)+INDEX('Universal Credit by LA'!$N$5:$N$332,$S8),0)</f>
        <v>5810</v>
      </c>
      <c r="H8" s="74" cm="1">
        <f t="array" ref="H8">INDEX('FSM by LA'!$C$5:$C$157,$R8)</f>
        <v>8078</v>
      </c>
      <c r="I8" s="75" cm="1">
        <f t="array" ref="I8">INDEX('FSM by LA'!$F$5:$F$157,$R8)+INDEX('FSM by LA'!$I$5:$I$157,$R8)+INDEX('FSM by LA'!$L$5:$L$157,$R8)</f>
        <v>1437</v>
      </c>
      <c r="J8" s="75" cm="1">
        <f t="array" ref="J8">INDEX('FSM by LA'!$O$5:$O$157,$R8)+INDEX('FSM by LA'!$R$5:$R$157,$R8)+INDEX('FSM by LA'!$U$5:$U$157,$R8)+INDEX('FSM by LA'!$X$5:$X$157,$R8)</f>
        <v>2852</v>
      </c>
      <c r="K8" s="75" cm="1">
        <f t="array" ref="K8">INDEX('FSM by LA'!$AA$5:$AA$157,$R8)+INDEX('FSM by LA'!$AD$5:$AD$157,$R8)+INDEX('FSM by LA'!$AG$5:$AG$157,$R8)+INDEX('FSM by LA'!$AJ$5:$AJ$157,$R8)+INDEX('FSM by LA'!$AM$5:$AM$157,$R8)</f>
        <v>3789</v>
      </c>
      <c r="L8" s="57" t="s">
        <v>250</v>
      </c>
      <c r="M8" s="58">
        <f>SUM(E8:F8)</f>
        <v>7290</v>
      </c>
      <c r="N8" s="58">
        <f>K8</f>
        <v>3789</v>
      </c>
      <c r="O8" s="58">
        <f t="shared" si="0"/>
        <v>11079</v>
      </c>
      <c r="P8" s="58">
        <f t="shared" si="1"/>
        <v>2021</v>
      </c>
      <c r="R8" s="57">
        <f>MATCH($A8,'FSM by LA'!$B$5:$B$157,0)</f>
        <v>89</v>
      </c>
      <c r="S8" s="57">
        <f>MATCH($A8,'Universal Credit by LA'!$A$5:$A$332,0)</f>
        <v>96</v>
      </c>
    </row>
    <row r="9" spans="1:19">
      <c r="A9" s="57" t="s">
        <v>78</v>
      </c>
      <c r="B9" s="57" t="s">
        <v>79</v>
      </c>
      <c r="C9" s="74" cm="1">
        <f t="array" ref="C9">INDEX('FSM by LA'!$E$5:$E$157,$R9)</f>
        <v>182693</v>
      </c>
      <c r="D9" s="61" cm="1">
        <f t="array" ref="D9">IFERROR(INDEX('Universal Credit by LA'!$B$5:$B$332,$S9),0)</f>
        <v>119420</v>
      </c>
      <c r="E9" s="61" cm="1">
        <f t="array" ref="E9">IFERROR(INDEX('Universal Credit by LA'!$C$5:$C$332,$S9)+INDEX('Universal Credit by LA'!$D$5:$D$332,$S9)+INDEX('Universal Credit by LA'!$E$5:$E$332,$S9),0)</f>
        <v>25870</v>
      </c>
      <c r="F9" s="61" cm="1">
        <f t="array" ref="F9">IFERROR(INDEX('Universal Credit by LA'!$F$5:$F$332,$S9)+INDEX('Universal Credit by LA'!$G$5:$G$332,$S9)+INDEX('Universal Credit by LA'!$H$5:$H$332,$S9)+INDEX('Universal Credit by LA'!$I$5:$I$332,$S9),0)</f>
        <v>40160</v>
      </c>
      <c r="G9" s="61" cm="1">
        <f t="array" ref="G9">IFERROR(INDEX('Universal Credit by LA'!$J$5:$J$332,$S9)+INDEX('Universal Credit by LA'!$K$5:$K$332,$S9)+INDEX('Universal Credit by LA'!$L$5:$L$332,$S9)+INDEX('Universal Credit by LA'!$M$5:$M$332,$S9)+INDEX('Universal Credit by LA'!$N$5:$N$332,$S9),0)</f>
        <v>53390</v>
      </c>
      <c r="H9" s="74" cm="1">
        <f t="array" ref="H9">INDEX('FSM by LA'!$C$5:$C$157,$R9)</f>
        <v>89346</v>
      </c>
      <c r="I9" s="75" cm="1">
        <f t="array" ref="I9">INDEX('FSM by LA'!$F$5:$F$157,$R9)+INDEX('FSM by LA'!$I$5:$I$157,$R9)+INDEX('FSM by LA'!$L$5:$L$157,$R9)</f>
        <v>16945</v>
      </c>
      <c r="J9" s="75" cm="1">
        <f t="array" ref="J9">INDEX('FSM by LA'!$O$5:$O$157,$R9)+INDEX('FSM by LA'!$R$5:$R$157,$R9)+INDEX('FSM by LA'!$U$5:$U$157,$R9)+INDEX('FSM by LA'!$X$5:$X$157,$R9)</f>
        <v>34298</v>
      </c>
      <c r="K9" s="75" cm="1">
        <f t="array" ref="K9">INDEX('FSM by LA'!$AA$5:$AA$157,$R9)+INDEX('FSM by LA'!$AD$5:$AD$157,$R9)+INDEX('FSM by LA'!$AG$5:$AG$157,$R9)+INDEX('FSM by LA'!$AJ$5:$AJ$157,$R9)+INDEX('FSM by LA'!$AM$5:$AM$157,$R9)</f>
        <v>38103</v>
      </c>
      <c r="L9" s="57" t="s">
        <v>251</v>
      </c>
      <c r="M9" s="58">
        <f t="shared" ref="M9:M15" si="2">E9</f>
        <v>25870</v>
      </c>
      <c r="N9" s="58">
        <f t="shared" ref="N9:N15" si="3">SUM(J9:K9)</f>
        <v>72401</v>
      </c>
      <c r="O9" s="58">
        <f t="shared" si="0"/>
        <v>98271</v>
      </c>
      <c r="P9" s="58">
        <f t="shared" si="1"/>
        <v>21149</v>
      </c>
      <c r="R9" s="57">
        <f>MATCH($A9,'FSM by LA'!$B$5:$B$157,0)</f>
        <v>62</v>
      </c>
      <c r="S9" s="57">
        <f>MATCH($A9,'Universal Credit by LA'!$A$5:$A$332,0)</f>
        <v>279</v>
      </c>
    </row>
    <row r="10" spans="1:19">
      <c r="A10" s="57" t="s">
        <v>80</v>
      </c>
      <c r="B10" s="57" t="s">
        <v>81</v>
      </c>
      <c r="C10" s="74" cm="1">
        <f t="array" ref="C10">INDEX('FSM by LA'!$E$5:$E$157,$R10)</f>
        <v>26054</v>
      </c>
      <c r="D10" s="61" cm="1">
        <f t="array" ref="D10">IFERROR(INDEX('Universal Credit by LA'!$B$5:$B$332,$S10),0)</f>
        <v>15350</v>
      </c>
      <c r="E10" s="61" cm="1">
        <f t="array" ref="E10">IFERROR(INDEX('Universal Credit by LA'!$C$5:$C$332,$S10)+INDEX('Universal Credit by LA'!$D$5:$D$332,$S10)+INDEX('Universal Credit by LA'!$E$5:$E$332,$S10),0)</f>
        <v>3200</v>
      </c>
      <c r="F10" s="61" cm="1">
        <f t="array" ref="F10">IFERROR(INDEX('Universal Credit by LA'!$F$5:$F$332,$S10)+INDEX('Universal Credit by LA'!$G$5:$G$332,$S10)+INDEX('Universal Credit by LA'!$H$5:$H$332,$S10)+INDEX('Universal Credit by LA'!$I$5:$I$332,$S10),0)</f>
        <v>5160</v>
      </c>
      <c r="G10" s="61" cm="1">
        <f t="array" ref="G10">IFERROR(INDEX('Universal Credit by LA'!$J$5:$J$332,$S10)+INDEX('Universal Credit by LA'!$K$5:$K$332,$S10)+INDEX('Universal Credit by LA'!$L$5:$L$332,$S10)+INDEX('Universal Credit by LA'!$M$5:$M$332,$S10)+INDEX('Universal Credit by LA'!$N$5:$N$332,$S10),0)</f>
        <v>6990</v>
      </c>
      <c r="H10" s="74" cm="1">
        <f t="array" ref="H10">INDEX('FSM by LA'!$C$5:$C$157,$R10)</f>
        <v>7471</v>
      </c>
      <c r="I10" s="75" cm="1">
        <f t="array" ref="I10">INDEX('FSM by LA'!$F$5:$F$157,$R10)+INDEX('FSM by LA'!$I$5:$I$157,$R10)+INDEX('FSM by LA'!$L$5:$L$157,$R10)</f>
        <v>1145</v>
      </c>
      <c r="J10" s="75" cm="1">
        <f t="array" ref="J10">INDEX('FSM by LA'!$O$5:$O$157,$R10)+INDEX('FSM by LA'!$R$5:$R$157,$R10)+INDEX('FSM by LA'!$U$5:$U$157,$R10)+INDEX('FSM by LA'!$X$5:$X$157,$R10)</f>
        <v>2768</v>
      </c>
      <c r="K10" s="75" cm="1">
        <f t="array" ref="K10">INDEX('FSM by LA'!$AA$5:$AA$157,$R10)+INDEX('FSM by LA'!$AD$5:$AD$157,$R10)+INDEX('FSM by LA'!$AG$5:$AG$157,$R10)+INDEX('FSM by LA'!$AJ$5:$AJ$157,$R10)+INDEX('FSM by LA'!$AM$5:$AM$157,$R10)</f>
        <v>3558</v>
      </c>
      <c r="L10" s="57" t="s">
        <v>251</v>
      </c>
      <c r="M10" s="58">
        <f t="shared" si="2"/>
        <v>3200</v>
      </c>
      <c r="N10" s="58">
        <f t="shared" si="3"/>
        <v>6326</v>
      </c>
      <c r="O10" s="58">
        <f t="shared" si="0"/>
        <v>9526</v>
      </c>
      <c r="P10" s="58">
        <f t="shared" si="1"/>
        <v>5824</v>
      </c>
      <c r="R10" s="57">
        <f>MATCH($A10,'FSM by LA'!$B$5:$B$157,0)</f>
        <v>13</v>
      </c>
      <c r="S10" s="57">
        <f>MATCH($A10,'Universal Credit by LA'!$A$5:$A$332,0)</f>
        <v>141</v>
      </c>
    </row>
    <row r="11" spans="1:19">
      <c r="A11" s="57" t="s">
        <v>82</v>
      </c>
      <c r="B11" s="57" t="s">
        <v>81</v>
      </c>
      <c r="C11" s="74" cm="1">
        <f t="array" ref="C11">INDEX('FSM by LA'!$E$5:$E$157,$R11)</f>
        <v>18570</v>
      </c>
      <c r="D11" s="61" cm="1">
        <f t="array" ref="D11">IFERROR(INDEX('Universal Credit by LA'!$B$5:$B$332,$S11),0)</f>
        <v>11960</v>
      </c>
      <c r="E11" s="61" cm="1">
        <f t="array" ref="E11">IFERROR(INDEX('Universal Credit by LA'!$C$5:$C$332,$S11)+INDEX('Universal Credit by LA'!$D$5:$D$332,$S11)+INDEX('Universal Credit by LA'!$E$5:$E$332,$S11),0)</f>
        <v>2760</v>
      </c>
      <c r="F11" s="61" cm="1">
        <f t="array" ref="F11">IFERROR(INDEX('Universal Credit by LA'!$F$5:$F$332,$S11)+INDEX('Universal Credit by LA'!$G$5:$G$332,$S11)+INDEX('Universal Credit by LA'!$H$5:$H$332,$S11)+INDEX('Universal Credit by LA'!$I$5:$I$332,$S11),0)</f>
        <v>4020</v>
      </c>
      <c r="G11" s="61" cm="1">
        <f t="array" ref="G11">IFERROR(INDEX('Universal Credit by LA'!$J$5:$J$332,$S11)+INDEX('Universal Credit by LA'!$K$5:$K$332,$S11)+INDEX('Universal Credit by LA'!$L$5:$L$332,$S11)+INDEX('Universal Credit by LA'!$M$5:$M$332,$S11)+INDEX('Universal Credit by LA'!$N$5:$N$332,$S11),0)</f>
        <v>5180</v>
      </c>
      <c r="H11" s="74" cm="1">
        <f t="array" ref="H11">INDEX('FSM by LA'!$C$5:$C$157,$R11)</f>
        <v>8237</v>
      </c>
      <c r="I11" s="75" cm="1">
        <f t="array" ref="I11">INDEX('FSM by LA'!$F$5:$F$157,$R11)+INDEX('FSM by LA'!$I$5:$I$157,$R11)+INDEX('FSM by LA'!$L$5:$L$157,$R11)</f>
        <v>1613</v>
      </c>
      <c r="J11" s="75" cm="1">
        <f t="array" ref="J11">INDEX('FSM by LA'!$O$5:$O$157,$R11)+INDEX('FSM by LA'!$R$5:$R$157,$R11)+INDEX('FSM by LA'!$U$5:$U$157,$R11)+INDEX('FSM by LA'!$X$5:$X$157,$R11)</f>
        <v>3101</v>
      </c>
      <c r="K11" s="75" cm="1">
        <f t="array" ref="K11">INDEX('FSM by LA'!$AA$5:$AA$157,$R11)+INDEX('FSM by LA'!$AD$5:$AD$157,$R11)+INDEX('FSM by LA'!$AG$5:$AG$157,$R11)+INDEX('FSM by LA'!$AJ$5:$AJ$157,$R11)+INDEX('FSM by LA'!$AM$5:$AM$157,$R11)</f>
        <v>3523</v>
      </c>
      <c r="L11" s="57" t="s">
        <v>251</v>
      </c>
      <c r="M11" s="58">
        <f t="shared" si="2"/>
        <v>2760</v>
      </c>
      <c r="N11" s="58">
        <f t="shared" si="3"/>
        <v>6624</v>
      </c>
      <c r="O11" s="58">
        <f t="shared" si="0"/>
        <v>9384</v>
      </c>
      <c r="P11" s="58">
        <f t="shared" si="1"/>
        <v>2576</v>
      </c>
      <c r="R11" s="57">
        <f>MATCH($A11,'FSM by LA'!$B$5:$B$157,0)</f>
        <v>14</v>
      </c>
      <c r="S11" s="57">
        <f>MATCH($A11,'Universal Credit by LA'!$A$5:$A$332,0)</f>
        <v>142</v>
      </c>
    </row>
    <row r="12" spans="1:19">
      <c r="A12" s="57" t="s">
        <v>83</v>
      </c>
      <c r="B12" s="57" t="s">
        <v>81</v>
      </c>
      <c r="C12" s="74" cm="1">
        <f t="array" ref="C12">INDEX('FSM by LA'!$E$5:$E$157,$R12)</f>
        <v>50004</v>
      </c>
      <c r="D12" s="61" cm="1">
        <f t="array" ref="D12">IFERROR(INDEX('Universal Credit by LA'!$B$5:$B$332,$S12),0)</f>
        <v>26510</v>
      </c>
      <c r="E12" s="61" cm="1">
        <f t="array" ref="E12">IFERROR(INDEX('Universal Credit by LA'!$C$5:$C$332,$S12)+INDEX('Universal Credit by LA'!$D$5:$D$332,$S12)+INDEX('Universal Credit by LA'!$E$5:$E$332,$S12),0)</f>
        <v>5810</v>
      </c>
      <c r="F12" s="61" cm="1">
        <f t="array" ref="F12">IFERROR(INDEX('Universal Credit by LA'!$F$5:$F$332,$S12)+INDEX('Universal Credit by LA'!$G$5:$G$332,$S12)+INDEX('Universal Credit by LA'!$H$5:$H$332,$S12)+INDEX('Universal Credit by LA'!$I$5:$I$332,$S12),0)</f>
        <v>8900</v>
      </c>
      <c r="G12" s="61" cm="1">
        <f t="array" ref="G12">IFERROR(INDEX('Universal Credit by LA'!$J$5:$J$332,$S12)+INDEX('Universal Credit by LA'!$K$5:$K$332,$S12)+INDEX('Universal Credit by LA'!$L$5:$L$332,$S12)+INDEX('Universal Credit by LA'!$M$5:$M$332,$S12)+INDEX('Universal Credit by LA'!$N$5:$N$332,$S12),0)</f>
        <v>11800</v>
      </c>
      <c r="H12" s="74" cm="1">
        <f t="array" ref="H12">INDEX('FSM by LA'!$C$5:$C$157,$R12)</f>
        <v>15379</v>
      </c>
      <c r="I12" s="75" cm="1">
        <f t="array" ref="I12">INDEX('FSM by LA'!$F$5:$F$157,$R12)+INDEX('FSM by LA'!$I$5:$I$157,$R12)+INDEX('FSM by LA'!$L$5:$L$157,$R12)</f>
        <v>2597</v>
      </c>
      <c r="J12" s="75" cm="1">
        <f t="array" ref="J12">INDEX('FSM by LA'!$O$5:$O$157,$R12)+INDEX('FSM by LA'!$R$5:$R$157,$R12)+INDEX('FSM by LA'!$U$5:$U$157,$R12)+INDEX('FSM by LA'!$X$5:$X$157,$R12)</f>
        <v>5578</v>
      </c>
      <c r="K12" s="75" cm="1">
        <f t="array" ref="K12">INDEX('FSM by LA'!$AA$5:$AA$157,$R12)+INDEX('FSM by LA'!$AD$5:$AD$157,$R12)+INDEX('FSM by LA'!$AG$5:$AG$157,$R12)+INDEX('FSM by LA'!$AJ$5:$AJ$157,$R12)+INDEX('FSM by LA'!$AM$5:$AM$157,$R12)</f>
        <v>7204</v>
      </c>
      <c r="L12" s="57" t="s">
        <v>251</v>
      </c>
      <c r="M12" s="58">
        <f t="shared" si="2"/>
        <v>5810</v>
      </c>
      <c r="N12" s="58">
        <f t="shared" si="3"/>
        <v>12782</v>
      </c>
      <c r="O12" s="58">
        <f t="shared" si="0"/>
        <v>18592</v>
      </c>
      <c r="P12" s="58">
        <f t="shared" si="1"/>
        <v>7918</v>
      </c>
      <c r="R12" s="57">
        <f>MATCH($A12,'FSM by LA'!$B$5:$B$157,0)</f>
        <v>15</v>
      </c>
      <c r="S12" s="57">
        <f>MATCH($A12,'Universal Credit by LA'!$A$5:$A$332,0)</f>
        <v>143</v>
      </c>
    </row>
    <row r="13" spans="1:19">
      <c r="A13" s="57" t="s">
        <v>84</v>
      </c>
      <c r="B13" s="57" t="s">
        <v>73</v>
      </c>
      <c r="C13" s="74" cm="1">
        <f t="array" ref="C13">INDEX('FSM by LA'!$E$5:$E$157,$R13)</f>
        <v>47745</v>
      </c>
      <c r="D13" s="61" cm="1">
        <f t="array" ref="D13">IFERROR(INDEX('Universal Credit by LA'!$B$5:$B$332,$S13),0)</f>
        <v>18510</v>
      </c>
      <c r="E13" s="61" cm="1">
        <f t="array" ref="E13">IFERROR(INDEX('Universal Credit by LA'!$C$5:$C$332,$S13)+INDEX('Universal Credit by LA'!$D$5:$D$332,$S13)+INDEX('Universal Credit by LA'!$E$5:$E$332,$S13),0)</f>
        <v>3990</v>
      </c>
      <c r="F13" s="61" cm="1">
        <f t="array" ref="F13">IFERROR(INDEX('Universal Credit by LA'!$F$5:$F$332,$S13)+INDEX('Universal Credit by LA'!$G$5:$G$332,$S13)+INDEX('Universal Credit by LA'!$H$5:$H$332,$S13)+INDEX('Universal Credit by LA'!$I$5:$I$332,$S13),0)</f>
        <v>6170</v>
      </c>
      <c r="G13" s="61" cm="1">
        <f t="array" ref="G13">IFERROR(INDEX('Universal Credit by LA'!$J$5:$J$332,$S13)+INDEX('Universal Credit by LA'!$K$5:$K$332,$S13)+INDEX('Universal Credit by LA'!$L$5:$L$332,$S13)+INDEX('Universal Credit by LA'!$M$5:$M$332,$S13)+INDEX('Universal Credit by LA'!$N$5:$N$332,$S13),0)</f>
        <v>8350</v>
      </c>
      <c r="H13" s="74" cm="1">
        <f t="array" ref="H13">INDEX('FSM by LA'!$C$5:$C$157,$R13)</f>
        <v>10208</v>
      </c>
      <c r="I13" s="75" cm="1">
        <f t="array" ref="I13">INDEX('FSM by LA'!$F$5:$F$157,$R13)+INDEX('FSM by LA'!$I$5:$I$157,$R13)+INDEX('FSM by LA'!$L$5:$L$157,$R13)</f>
        <v>1695</v>
      </c>
      <c r="J13" s="75" cm="1">
        <f t="array" ref="J13">INDEX('FSM by LA'!$O$5:$O$157,$R13)+INDEX('FSM by LA'!$R$5:$R$157,$R13)+INDEX('FSM by LA'!$U$5:$U$157,$R13)+INDEX('FSM by LA'!$X$5:$X$157,$R13)</f>
        <v>3549</v>
      </c>
      <c r="K13" s="75" cm="1">
        <f t="array" ref="K13">INDEX('FSM by LA'!$AA$5:$AA$157,$R13)+INDEX('FSM by LA'!$AD$5:$AD$157,$R13)+INDEX('FSM by LA'!$AG$5:$AG$157,$R13)+INDEX('FSM by LA'!$AJ$5:$AJ$157,$R13)+INDEX('FSM by LA'!$AM$5:$AM$157,$R13)</f>
        <v>4964</v>
      </c>
      <c r="L13" s="57" t="s">
        <v>251</v>
      </c>
      <c r="M13" s="58">
        <f t="shared" si="2"/>
        <v>3990</v>
      </c>
      <c r="N13" s="58">
        <f t="shared" si="3"/>
        <v>8513</v>
      </c>
      <c r="O13" s="58">
        <f t="shared" si="0"/>
        <v>12503</v>
      </c>
      <c r="P13" s="58">
        <f t="shared" si="1"/>
        <v>6007</v>
      </c>
      <c r="R13" s="57">
        <f>MATCH($A13,'FSM by LA'!$B$5:$B$157,0)</f>
        <v>140</v>
      </c>
      <c r="S13" s="57">
        <f>MATCH($A13,'Universal Credit by LA'!$A$5:$A$332,0)</f>
        <v>250</v>
      </c>
    </row>
    <row r="14" spans="1:19">
      <c r="A14" s="57" t="s">
        <v>85</v>
      </c>
      <c r="B14" s="57" t="s">
        <v>86</v>
      </c>
      <c r="C14" s="74" cm="1">
        <f t="array" ref="C14">INDEX('FSM by LA'!$E$5:$E$157,$R14)</f>
        <v>17162</v>
      </c>
      <c r="D14" s="61" cm="1">
        <f t="array" ref="D14">IFERROR(INDEX('Universal Credit by LA'!$B$5:$B$332,$S14),0)</f>
        <v>5050</v>
      </c>
      <c r="E14" s="61" cm="1">
        <f t="array" ref="E14">IFERROR(INDEX('Universal Credit by LA'!$C$5:$C$332,$S14)+INDEX('Universal Credit by LA'!$D$5:$D$332,$S14)+INDEX('Universal Credit by LA'!$E$5:$E$332,$S14),0)</f>
        <v>1120</v>
      </c>
      <c r="F14" s="61" cm="1">
        <f t="array" ref="F14">IFERROR(INDEX('Universal Credit by LA'!$F$5:$F$332,$S14)+INDEX('Universal Credit by LA'!$G$5:$G$332,$S14)+INDEX('Universal Credit by LA'!$H$5:$H$332,$S14)+INDEX('Universal Credit by LA'!$I$5:$I$332,$S14),0)</f>
        <v>1670</v>
      </c>
      <c r="G14" s="61" cm="1">
        <f t="array" ref="G14">IFERROR(INDEX('Universal Credit by LA'!$J$5:$J$332,$S14)+INDEX('Universal Credit by LA'!$K$5:$K$332,$S14)+INDEX('Universal Credit by LA'!$L$5:$L$332,$S14)+INDEX('Universal Credit by LA'!$M$5:$M$332,$S14)+INDEX('Universal Credit by LA'!$N$5:$N$332,$S14),0)</f>
        <v>2260</v>
      </c>
      <c r="H14" s="74" cm="1">
        <f t="array" ref="H14">INDEX('FSM by LA'!$C$5:$C$157,$R14)</f>
        <v>2450</v>
      </c>
      <c r="I14" s="75" cm="1">
        <f t="array" ref="I14">INDEX('FSM by LA'!$F$5:$F$157,$R14)+INDEX('FSM by LA'!$I$5:$I$157,$R14)+INDEX('FSM by LA'!$L$5:$L$157,$R14)</f>
        <v>376</v>
      </c>
      <c r="J14" s="75" cm="1">
        <f t="array" ref="J14">INDEX('FSM by LA'!$O$5:$O$157,$R14)+INDEX('FSM by LA'!$R$5:$R$157,$R14)+INDEX('FSM by LA'!$U$5:$U$157,$R14)+INDEX('FSM by LA'!$X$5:$X$157,$R14)</f>
        <v>890</v>
      </c>
      <c r="K14" s="75" cm="1">
        <f t="array" ref="K14">INDEX('FSM by LA'!$AA$5:$AA$157,$R14)+INDEX('FSM by LA'!$AD$5:$AD$157,$R14)+INDEX('FSM by LA'!$AG$5:$AG$157,$R14)+INDEX('FSM by LA'!$AJ$5:$AJ$157,$R14)+INDEX('FSM by LA'!$AM$5:$AM$157,$R14)</f>
        <v>1184</v>
      </c>
      <c r="L14" s="57" t="s">
        <v>251</v>
      </c>
      <c r="M14" s="58">
        <f t="shared" si="2"/>
        <v>1120</v>
      </c>
      <c r="N14" s="58">
        <f t="shared" si="3"/>
        <v>2074</v>
      </c>
      <c r="O14" s="58">
        <f t="shared" si="0"/>
        <v>3194</v>
      </c>
      <c r="P14" s="58">
        <f t="shared" si="1"/>
        <v>1856</v>
      </c>
      <c r="R14" s="57">
        <f>MATCH($A14,'FSM by LA'!$B$5:$B$157,0)</f>
        <v>120</v>
      </c>
      <c r="S14" s="57">
        <f>MATCH($A14,'Universal Credit by LA'!$A$5:$A$332,0)</f>
        <v>178</v>
      </c>
    </row>
    <row r="15" spans="1:19">
      <c r="A15" s="57" t="s">
        <v>87</v>
      </c>
      <c r="B15" s="57" t="s">
        <v>71</v>
      </c>
      <c r="C15" s="74" cm="1">
        <f t="array" ref="C15">INDEX('FSM by LA'!$E$5:$E$157,$R15)</f>
        <v>86834</v>
      </c>
      <c r="D15" s="61" cm="1">
        <f t="array" ref="D15">IFERROR(INDEX('Universal Credit by LA'!$B$5:$B$332,$S15),0)</f>
        <v>55270</v>
      </c>
      <c r="E15" s="61" cm="1">
        <f t="array" ref="E15">IFERROR(INDEX('Universal Credit by LA'!$C$5:$C$332,$S15)+INDEX('Universal Credit by LA'!$D$5:$D$332,$S15)+INDEX('Universal Credit by LA'!$E$5:$E$332,$S15),0)</f>
        <v>11890</v>
      </c>
      <c r="F15" s="61" cm="1">
        <f t="array" ref="F15">IFERROR(INDEX('Universal Credit by LA'!$F$5:$F$332,$S15)+INDEX('Universal Credit by LA'!$G$5:$G$332,$S15)+INDEX('Universal Credit by LA'!$H$5:$H$332,$S15)+INDEX('Universal Credit by LA'!$I$5:$I$332,$S15),0)</f>
        <v>18610</v>
      </c>
      <c r="G15" s="61" cm="1">
        <f t="array" ref="G15">IFERROR(INDEX('Universal Credit by LA'!$J$5:$J$332,$S15)+INDEX('Universal Credit by LA'!$K$5:$K$332,$S15)+INDEX('Universal Credit by LA'!$L$5:$L$332,$S15)+INDEX('Universal Credit by LA'!$M$5:$M$332,$S15)+INDEX('Universal Credit by LA'!$N$5:$N$332,$S15),0)</f>
        <v>24770</v>
      </c>
      <c r="H15" s="74" cm="1">
        <f t="array" ref="H15">INDEX('FSM by LA'!$C$5:$C$157,$R15)</f>
        <v>30202</v>
      </c>
      <c r="I15" s="75" cm="1">
        <f t="array" ref="I15">INDEX('FSM by LA'!$F$5:$F$157,$R15)+INDEX('FSM by LA'!$I$5:$I$157,$R15)+INDEX('FSM by LA'!$L$5:$L$157,$R15)</f>
        <v>5275</v>
      </c>
      <c r="J15" s="75" cm="1">
        <f t="array" ref="J15">INDEX('FSM by LA'!$O$5:$O$157,$R15)+INDEX('FSM by LA'!$R$5:$R$157,$R15)+INDEX('FSM by LA'!$U$5:$U$157,$R15)+INDEX('FSM by LA'!$X$5:$X$157,$R15)</f>
        <v>11180</v>
      </c>
      <c r="K15" s="75" cm="1">
        <f t="array" ref="K15">INDEX('FSM by LA'!$AA$5:$AA$157,$R15)+INDEX('FSM by LA'!$AD$5:$AD$157,$R15)+INDEX('FSM by LA'!$AG$5:$AG$157,$R15)+INDEX('FSM by LA'!$AJ$5:$AJ$157,$R15)+INDEX('FSM by LA'!$AM$5:$AM$157,$R15)</f>
        <v>13747</v>
      </c>
      <c r="L15" s="57" t="s">
        <v>251</v>
      </c>
      <c r="M15" s="58">
        <f t="shared" si="2"/>
        <v>11890</v>
      </c>
      <c r="N15" s="58">
        <f t="shared" si="3"/>
        <v>24927</v>
      </c>
      <c r="O15" s="58">
        <f t="shared" si="0"/>
        <v>36817</v>
      </c>
      <c r="P15" s="58">
        <f t="shared" si="1"/>
        <v>18453</v>
      </c>
      <c r="R15" s="57">
        <f>MATCH($A15,'FSM by LA'!$B$5:$B$157,0)</f>
        <v>38</v>
      </c>
      <c r="S15" s="57">
        <f>MATCH($A15,'Universal Credit by LA'!$A$5:$A$332,0)</f>
        <v>314</v>
      </c>
    </row>
    <row r="16" spans="1:19">
      <c r="A16" s="57" t="s">
        <v>88</v>
      </c>
      <c r="B16" s="57" t="s">
        <v>67</v>
      </c>
      <c r="C16" s="74" cm="1">
        <f t="array" ref="C16">INDEX('FSM by LA'!$E$5:$E$157,$R16)</f>
        <v>42186</v>
      </c>
      <c r="D16" s="61" cm="1">
        <f t="array" ref="D16">IFERROR(INDEX('Universal Credit by LA'!$B$5:$B$332,$S16),0)</f>
        <v>28390</v>
      </c>
      <c r="E16" s="61" cm="1">
        <f t="array" ref="E16">IFERROR(INDEX('Universal Credit by LA'!$C$5:$C$332,$S16)+INDEX('Universal Credit by LA'!$D$5:$D$332,$S16)+INDEX('Universal Credit by LA'!$E$5:$E$332,$S16),0)</f>
        <v>6540</v>
      </c>
      <c r="F16" s="61" cm="1">
        <f t="array" ref="F16">IFERROR(INDEX('Universal Credit by LA'!$F$5:$F$332,$S16)+INDEX('Universal Credit by LA'!$G$5:$G$332,$S16)+INDEX('Universal Credit by LA'!$H$5:$H$332,$S16)+INDEX('Universal Credit by LA'!$I$5:$I$332,$S16),0)</f>
        <v>9420</v>
      </c>
      <c r="G16" s="61" cm="1">
        <f t="array" ref="G16">IFERROR(INDEX('Universal Credit by LA'!$J$5:$J$332,$S16)+INDEX('Universal Credit by LA'!$K$5:$K$332,$S16)+INDEX('Universal Credit by LA'!$L$5:$L$332,$S16)+INDEX('Universal Credit by LA'!$M$5:$M$332,$S16)+INDEX('Universal Credit by LA'!$N$5:$N$332,$S16),0)</f>
        <v>12430</v>
      </c>
      <c r="H16" s="74" cm="1">
        <f t="array" ref="H16">INDEX('FSM by LA'!$C$5:$C$157,$R16)</f>
        <v>11763</v>
      </c>
      <c r="I16" s="75" cm="1">
        <f t="array" ref="I16">INDEX('FSM by LA'!$F$5:$F$157,$R16)+INDEX('FSM by LA'!$I$5:$I$157,$R16)+INDEX('FSM by LA'!$L$5:$L$157,$R16)</f>
        <v>2291</v>
      </c>
      <c r="J16" s="75" cm="1">
        <f t="array" ref="J16">INDEX('FSM by LA'!$O$5:$O$157,$R16)+INDEX('FSM by LA'!$R$5:$R$157,$R16)+INDEX('FSM by LA'!$U$5:$U$157,$R16)+INDEX('FSM by LA'!$X$5:$X$157,$R16)</f>
        <v>4003</v>
      </c>
      <c r="K16" s="75" cm="1">
        <f t="array" ref="K16">INDEX('FSM by LA'!$AA$5:$AA$157,$R16)+INDEX('FSM by LA'!$AD$5:$AD$157,$R16)+INDEX('FSM by LA'!$AG$5:$AG$157,$R16)+INDEX('FSM by LA'!$AJ$5:$AJ$157,$R16)+INDEX('FSM by LA'!$AM$5:$AM$157,$R16)</f>
        <v>5469</v>
      </c>
      <c r="L16" s="57" t="s">
        <v>250</v>
      </c>
      <c r="M16" s="58">
        <f>SUM(E16:F16)</f>
        <v>15960</v>
      </c>
      <c r="N16" s="58">
        <f>K16</f>
        <v>5469</v>
      </c>
      <c r="O16" s="58">
        <f t="shared" si="0"/>
        <v>21429</v>
      </c>
      <c r="P16" s="58">
        <f t="shared" si="1"/>
        <v>6961</v>
      </c>
      <c r="R16" s="57">
        <f>MATCH($A16,'FSM by LA'!$B$5:$B$157,0)</f>
        <v>90</v>
      </c>
      <c r="S16" s="57">
        <f>MATCH($A16,'Universal Credit by LA'!$A$5:$A$332,0)</f>
        <v>97</v>
      </c>
    </row>
    <row r="17" spans="1:19">
      <c r="A17" s="57" t="s">
        <v>89</v>
      </c>
      <c r="B17" s="57" t="s">
        <v>86</v>
      </c>
      <c r="C17" s="74" cm="1">
        <f t="array" ref="C17">INDEX('FSM by LA'!$E$5:$E$157,$R17)</f>
        <v>28335</v>
      </c>
      <c r="D17" s="61" cm="1">
        <f t="array" ref="D17">IFERROR(INDEX('Universal Credit by LA'!$B$5:$B$332,$S17),0)</f>
        <v>10940</v>
      </c>
      <c r="E17" s="61" cm="1">
        <f t="array" ref="E17">IFERROR(INDEX('Universal Credit by LA'!$C$5:$C$332,$S17)+INDEX('Universal Credit by LA'!$D$5:$D$332,$S17)+INDEX('Universal Credit by LA'!$E$5:$E$332,$S17),0)</f>
        <v>2380</v>
      </c>
      <c r="F17" s="61" cm="1">
        <f t="array" ref="F17">IFERROR(INDEX('Universal Credit by LA'!$F$5:$F$332,$S17)+INDEX('Universal Credit by LA'!$G$5:$G$332,$S17)+INDEX('Universal Credit by LA'!$H$5:$H$332,$S17)+INDEX('Universal Credit by LA'!$I$5:$I$332,$S17),0)</f>
        <v>3630</v>
      </c>
      <c r="G17" s="61" cm="1">
        <f t="array" ref="G17">IFERROR(INDEX('Universal Credit by LA'!$J$5:$J$332,$S17)+INDEX('Universal Credit by LA'!$K$5:$K$332,$S17)+INDEX('Universal Credit by LA'!$L$5:$L$332,$S17)+INDEX('Universal Credit by LA'!$M$5:$M$332,$S17)+INDEX('Universal Credit by LA'!$N$5:$N$332,$S17),0)</f>
        <v>4930</v>
      </c>
      <c r="H17" s="74" cm="1">
        <f t="array" ref="H17">INDEX('FSM by LA'!$C$5:$C$157,$R17)</f>
        <v>7720</v>
      </c>
      <c r="I17" s="75" cm="1">
        <f t="array" ref="I17">INDEX('FSM by LA'!$F$5:$F$157,$R17)+INDEX('FSM by LA'!$I$5:$I$157,$R17)+INDEX('FSM by LA'!$L$5:$L$157,$R17)</f>
        <v>1382</v>
      </c>
      <c r="J17" s="75" cm="1">
        <f t="array" ref="J17">INDEX('FSM by LA'!$O$5:$O$157,$R17)+INDEX('FSM by LA'!$R$5:$R$157,$R17)+INDEX('FSM by LA'!$U$5:$U$157,$R17)+INDEX('FSM by LA'!$X$5:$X$157,$R17)</f>
        <v>2880</v>
      </c>
      <c r="K17" s="75" cm="1">
        <f t="array" ref="K17">INDEX('FSM by LA'!$AA$5:$AA$157,$R17)+INDEX('FSM by LA'!$AD$5:$AD$157,$R17)+INDEX('FSM by LA'!$AG$5:$AG$157,$R17)+INDEX('FSM by LA'!$AJ$5:$AJ$157,$R17)+INDEX('FSM by LA'!$AM$5:$AM$157,$R17)</f>
        <v>3458</v>
      </c>
      <c r="L17" s="57" t="s">
        <v>251</v>
      </c>
      <c r="M17" s="58">
        <f>E17</f>
        <v>2380</v>
      </c>
      <c r="N17" s="58">
        <f>SUM(J17:K17)</f>
        <v>6338</v>
      </c>
      <c r="O17" s="58">
        <f t="shared" si="0"/>
        <v>8718</v>
      </c>
      <c r="P17" s="58">
        <f t="shared" si="1"/>
        <v>2222</v>
      </c>
      <c r="R17" s="57">
        <f>MATCH($A17,'FSM by LA'!$B$5:$B$157,0)</f>
        <v>121</v>
      </c>
      <c r="S17" s="57">
        <f>MATCH($A17,'Universal Credit by LA'!$A$5:$A$332,0)</f>
        <v>179</v>
      </c>
    </row>
    <row r="18" spans="1:19">
      <c r="A18" s="57" t="s">
        <v>90</v>
      </c>
      <c r="B18" s="57" t="s">
        <v>73</v>
      </c>
      <c r="C18" s="74" cm="1">
        <f t="array" ref="C18">INDEX('FSM by LA'!$E$5:$E$157,$R18)</f>
        <v>56543</v>
      </c>
      <c r="D18" s="61" cm="1">
        <f t="array" ref="D18">IFERROR(INDEX('Universal Credit by LA'!$B$5:$B$332,$S18),0)</f>
        <v>26160</v>
      </c>
      <c r="E18" s="61" cm="1">
        <f t="array" ref="E18">IFERROR(INDEX('Universal Credit by LA'!$C$5:$C$332,$S18)+INDEX('Universal Credit by LA'!$D$5:$D$332,$S18)+INDEX('Universal Credit by LA'!$E$5:$E$332,$S18),0)</f>
        <v>5630</v>
      </c>
      <c r="F18" s="61" cm="1">
        <f t="array" ref="F18">IFERROR(INDEX('Universal Credit by LA'!$F$5:$F$332,$S18)+INDEX('Universal Credit by LA'!$G$5:$G$332,$S18)+INDEX('Universal Credit by LA'!$H$5:$H$332,$S18)+INDEX('Universal Credit by LA'!$I$5:$I$332,$S18),0)</f>
        <v>8670</v>
      </c>
      <c r="G18" s="61" cm="1">
        <f t="array" ref="G18">IFERROR(INDEX('Universal Credit by LA'!$J$5:$J$332,$S18)+INDEX('Universal Credit by LA'!$K$5:$K$332,$S18)+INDEX('Universal Credit by LA'!$L$5:$L$332,$S18)+INDEX('Universal Credit by LA'!$M$5:$M$332,$S18)+INDEX('Universal Credit by LA'!$N$5:$N$332,$S18),0)</f>
        <v>11860</v>
      </c>
      <c r="H18" s="74" cm="1">
        <f t="array" ref="H18">INDEX('FSM by LA'!$C$5:$C$157,$R18)</f>
        <v>18153</v>
      </c>
      <c r="I18" s="75" cm="1">
        <f t="array" ref="I18">INDEX('FSM by LA'!$F$5:$F$157,$R18)+INDEX('FSM by LA'!$I$5:$I$157,$R18)+INDEX('FSM by LA'!$L$5:$L$157,$R18)</f>
        <v>3556</v>
      </c>
      <c r="J18" s="75" cm="1">
        <f t="array" ref="J18">INDEX('FSM by LA'!$O$5:$O$157,$R18)+INDEX('FSM by LA'!$R$5:$R$157,$R18)+INDEX('FSM by LA'!$U$5:$U$157,$R18)+INDEX('FSM by LA'!$X$5:$X$157,$R18)</f>
        <v>6426</v>
      </c>
      <c r="K18" s="75" cm="1">
        <f t="array" ref="K18">INDEX('FSM by LA'!$AA$5:$AA$157,$R18)+INDEX('FSM by LA'!$AD$5:$AD$157,$R18)+INDEX('FSM by LA'!$AG$5:$AG$157,$R18)+INDEX('FSM by LA'!$AJ$5:$AJ$157,$R18)+INDEX('FSM by LA'!$AM$5:$AM$157,$R18)</f>
        <v>8171</v>
      </c>
      <c r="L18" s="57" t="s">
        <v>251</v>
      </c>
      <c r="M18" s="58">
        <f>E18</f>
        <v>5630</v>
      </c>
      <c r="N18" s="58">
        <f>SUM(J18:K18)</f>
        <v>14597</v>
      </c>
      <c r="O18" s="58">
        <f t="shared" si="0"/>
        <v>20227</v>
      </c>
      <c r="P18" s="58">
        <f t="shared" si="1"/>
        <v>5933</v>
      </c>
      <c r="R18" s="57">
        <f>MATCH($A18,'FSM by LA'!$B$5:$B$157,0)</f>
        <v>141</v>
      </c>
      <c r="S18" s="57">
        <f>MATCH($A18,'Universal Credit by LA'!$A$5:$A$332,0)</f>
        <v>251</v>
      </c>
    </row>
    <row r="19" spans="1:19">
      <c r="A19" s="57" t="s">
        <v>91</v>
      </c>
      <c r="B19" s="57" t="s">
        <v>67</v>
      </c>
      <c r="C19" s="74" cm="1">
        <f t="array" ref="C19">INDEX('FSM by LA'!$E$5:$E$157,$R19)</f>
        <v>46106</v>
      </c>
      <c r="D19" s="61" cm="1">
        <f t="array" ref="D19">IFERROR(INDEX('Universal Credit by LA'!$B$5:$B$332,$S19),0)</f>
        <v>13440</v>
      </c>
      <c r="E19" s="61" cm="1">
        <f t="array" ref="E19">IFERROR(INDEX('Universal Credit by LA'!$C$5:$C$332,$S19)+INDEX('Universal Credit by LA'!$D$5:$D$332,$S19)+INDEX('Universal Credit by LA'!$E$5:$E$332,$S19),0)</f>
        <v>2860</v>
      </c>
      <c r="F19" s="61" cm="1">
        <f t="array" ref="F19">IFERROR(INDEX('Universal Credit by LA'!$F$5:$F$332,$S19)+INDEX('Universal Credit by LA'!$G$5:$G$332,$S19)+INDEX('Universal Credit by LA'!$H$5:$H$332,$S19)+INDEX('Universal Credit by LA'!$I$5:$I$332,$S19),0)</f>
        <v>4550</v>
      </c>
      <c r="G19" s="61" cm="1">
        <f t="array" ref="G19">IFERROR(INDEX('Universal Credit by LA'!$J$5:$J$332,$S19)+INDEX('Universal Credit by LA'!$K$5:$K$332,$S19)+INDEX('Universal Credit by LA'!$L$5:$L$332,$S19)+INDEX('Universal Credit by LA'!$M$5:$M$332,$S19)+INDEX('Universal Credit by LA'!$N$5:$N$332,$S19),0)</f>
        <v>6030</v>
      </c>
      <c r="H19" s="74" cm="1">
        <f t="array" ref="H19">INDEX('FSM by LA'!$C$5:$C$157,$R19)</f>
        <v>7891</v>
      </c>
      <c r="I19" s="75" cm="1">
        <f t="array" ref="I19">INDEX('FSM by LA'!$F$5:$F$157,$R19)+INDEX('FSM by LA'!$I$5:$I$157,$R19)+INDEX('FSM by LA'!$L$5:$L$157,$R19)</f>
        <v>1196</v>
      </c>
      <c r="J19" s="75" cm="1">
        <f t="array" ref="J19">INDEX('FSM by LA'!$O$5:$O$157,$R19)+INDEX('FSM by LA'!$R$5:$R$157,$R19)+INDEX('FSM by LA'!$U$5:$U$157,$R19)+INDEX('FSM by LA'!$X$5:$X$157,$R19)</f>
        <v>2698</v>
      </c>
      <c r="K19" s="75" cm="1">
        <f t="array" ref="K19">INDEX('FSM by LA'!$AA$5:$AA$157,$R19)+INDEX('FSM by LA'!$AD$5:$AD$157,$R19)+INDEX('FSM by LA'!$AG$5:$AG$157,$R19)+INDEX('FSM by LA'!$AJ$5:$AJ$157,$R19)+INDEX('FSM by LA'!$AM$5:$AM$157,$R19)</f>
        <v>3997</v>
      </c>
      <c r="L19" s="57" t="s">
        <v>250</v>
      </c>
      <c r="M19" s="58">
        <f>SUM(E19:F19)</f>
        <v>7410</v>
      </c>
      <c r="N19" s="58">
        <f>K19</f>
        <v>3997</v>
      </c>
      <c r="O19" s="58">
        <f t="shared" si="0"/>
        <v>11407</v>
      </c>
      <c r="P19" s="58">
        <f t="shared" si="1"/>
        <v>2033</v>
      </c>
      <c r="R19" s="57">
        <f>MATCH($A19,'FSM by LA'!$B$5:$B$157,0)</f>
        <v>91</v>
      </c>
      <c r="S19" s="57">
        <f>MATCH($A19,'Universal Credit by LA'!$A$5:$A$332,0)</f>
        <v>98</v>
      </c>
    </row>
    <row r="20" spans="1:19">
      <c r="A20" s="57" t="s">
        <v>92</v>
      </c>
      <c r="B20" s="57" t="s">
        <v>86</v>
      </c>
      <c r="C20" s="74" cm="1">
        <f t="array" ref="C20">INDEX('FSM by LA'!$E$5:$E$157,$R20)</f>
        <v>78854</v>
      </c>
      <c r="D20" s="61" cm="1">
        <f t="array" ref="D20">IFERROR(INDEX('Universal Credit by LA'!$B$5:$B$332,$S20),0)</f>
        <v>23210</v>
      </c>
      <c r="E20" s="61" cm="1">
        <f t="array" ref="E20">IFERROR(INDEX('Universal Credit by LA'!$C$5:$C$332,$S20)+INDEX('Universal Credit by LA'!$D$5:$D$332,$S20)+INDEX('Universal Credit by LA'!$E$5:$E$332,$S20),0)</f>
        <v>5250</v>
      </c>
      <c r="F20" s="61" cm="1">
        <f t="array" ref="F20">IFERROR(INDEX('Universal Credit by LA'!$F$5:$F$332,$S20)+INDEX('Universal Credit by LA'!$G$5:$G$332,$S20)+INDEX('Universal Credit by LA'!$H$5:$H$332,$S20)+INDEX('Universal Credit by LA'!$I$5:$I$332,$S20),0)</f>
        <v>7920</v>
      </c>
      <c r="G20" s="61" cm="1">
        <f t="array" ref="G20">IFERROR(INDEX('Universal Credit by LA'!$J$5:$J$332,$S20)+INDEX('Universal Credit by LA'!$K$5:$K$332,$S20)+INDEX('Universal Credit by LA'!$L$5:$L$332,$S20)+INDEX('Universal Credit by LA'!$M$5:$M$332,$S20)+INDEX('Universal Credit by LA'!$N$5:$N$332,$S20),0)</f>
        <v>10040</v>
      </c>
      <c r="H20" s="74" cm="1">
        <f t="array" ref="H20">INDEX('FSM by LA'!$C$5:$C$157,$R20)</f>
        <v>13836</v>
      </c>
      <c r="I20" s="75" cm="1">
        <f t="array" ref="I20">INDEX('FSM by LA'!$F$5:$F$157,$R20)+INDEX('FSM by LA'!$I$5:$I$157,$R20)+INDEX('FSM by LA'!$L$5:$L$157,$R20)</f>
        <v>2595</v>
      </c>
      <c r="J20" s="75" cm="1">
        <f t="array" ref="J20">INDEX('FSM by LA'!$O$5:$O$157,$R20)+INDEX('FSM by LA'!$R$5:$R$157,$R20)+INDEX('FSM by LA'!$U$5:$U$157,$R20)+INDEX('FSM by LA'!$X$5:$X$157,$R20)</f>
        <v>5210</v>
      </c>
      <c r="K20" s="75" cm="1">
        <f t="array" ref="K20">INDEX('FSM by LA'!$AA$5:$AA$157,$R20)+INDEX('FSM by LA'!$AD$5:$AD$157,$R20)+INDEX('FSM by LA'!$AG$5:$AG$157,$R20)+INDEX('FSM by LA'!$AJ$5:$AJ$157,$R20)+INDEX('FSM by LA'!$AM$5:$AM$157,$R20)</f>
        <v>6031</v>
      </c>
      <c r="L20" s="57" t="s">
        <v>251</v>
      </c>
      <c r="M20" s="58">
        <f>E20</f>
        <v>5250</v>
      </c>
      <c r="N20" s="58">
        <f>SUM(J20:K20)</f>
        <v>11241</v>
      </c>
      <c r="O20" s="58">
        <f t="shared" si="0"/>
        <v>16491</v>
      </c>
      <c r="P20" s="58">
        <f t="shared" si="1"/>
        <v>6719</v>
      </c>
      <c r="R20" s="57">
        <f>MATCH($A20,'FSM by LA'!$B$5:$B$157,0)</f>
        <v>122</v>
      </c>
      <c r="S20" s="57">
        <f>MATCH($A20,'Universal Credit by LA'!$A$5:$A$332,0)</f>
        <v>180</v>
      </c>
    </row>
    <row r="21" spans="1:19">
      <c r="A21" s="57" t="s">
        <v>93</v>
      </c>
      <c r="B21" s="57" t="s">
        <v>81</v>
      </c>
      <c r="C21" s="74" cm="1">
        <f t="array" ref="C21">INDEX('FSM by LA'!$E$5:$E$157,$R21)</f>
        <v>27267</v>
      </c>
      <c r="D21" s="61" cm="1">
        <f t="array" ref="D21">IFERROR(INDEX('Universal Credit by LA'!$B$5:$B$332,$S21),0)</f>
        <v>13630</v>
      </c>
      <c r="E21" s="61" cm="1">
        <f t="array" ref="E21">IFERROR(INDEX('Universal Credit by LA'!$C$5:$C$332,$S21)+INDEX('Universal Credit by LA'!$D$5:$D$332,$S21)+INDEX('Universal Credit by LA'!$E$5:$E$332,$S21),0)</f>
        <v>2960</v>
      </c>
      <c r="F21" s="61" cm="1">
        <f t="array" ref="F21">IFERROR(INDEX('Universal Credit by LA'!$F$5:$F$332,$S21)+INDEX('Universal Credit by LA'!$G$5:$G$332,$S21)+INDEX('Universal Credit by LA'!$H$5:$H$332,$S21)+INDEX('Universal Credit by LA'!$I$5:$I$332,$S21),0)</f>
        <v>4490</v>
      </c>
      <c r="G21" s="61" cm="1">
        <f t="array" ref="G21">IFERROR(INDEX('Universal Credit by LA'!$J$5:$J$332,$S21)+INDEX('Universal Credit by LA'!$K$5:$K$332,$S21)+INDEX('Universal Credit by LA'!$L$5:$L$332,$S21)+INDEX('Universal Credit by LA'!$M$5:$M$332,$S21)+INDEX('Universal Credit by LA'!$N$5:$N$332,$S21),0)</f>
        <v>6180</v>
      </c>
      <c r="H21" s="74" cm="1">
        <f t="array" ref="H21">INDEX('FSM by LA'!$C$5:$C$157,$R21)</f>
        <v>7299</v>
      </c>
      <c r="I21" s="75" cm="1">
        <f t="array" ref="I21">INDEX('FSM by LA'!$F$5:$F$157,$R21)+INDEX('FSM by LA'!$I$5:$I$157,$R21)+INDEX('FSM by LA'!$L$5:$L$157,$R21)</f>
        <v>1145</v>
      </c>
      <c r="J21" s="75" cm="1">
        <f t="array" ref="J21">INDEX('FSM by LA'!$O$5:$O$157,$R21)+INDEX('FSM by LA'!$R$5:$R$157,$R21)+INDEX('FSM by LA'!$U$5:$U$157,$R21)+INDEX('FSM by LA'!$X$5:$X$157,$R21)</f>
        <v>2533</v>
      </c>
      <c r="K21" s="75" cm="1">
        <f t="array" ref="K21">INDEX('FSM by LA'!$AA$5:$AA$157,$R21)+INDEX('FSM by LA'!$AD$5:$AD$157,$R21)+INDEX('FSM by LA'!$AG$5:$AG$157,$R21)+INDEX('FSM by LA'!$AJ$5:$AJ$157,$R21)+INDEX('FSM by LA'!$AM$5:$AM$157,$R21)</f>
        <v>3621</v>
      </c>
      <c r="L21" s="57" t="s">
        <v>251</v>
      </c>
      <c r="M21" s="58">
        <f>E21</f>
        <v>2960</v>
      </c>
      <c r="N21" s="58">
        <f>SUM(J21:K21)</f>
        <v>6154</v>
      </c>
      <c r="O21" s="58">
        <f t="shared" si="0"/>
        <v>9114</v>
      </c>
      <c r="P21" s="58">
        <f t="shared" si="1"/>
        <v>4516</v>
      </c>
      <c r="R21" s="57">
        <f>MATCH($A21,'FSM by LA'!$B$5:$B$157,0)</f>
        <v>16</v>
      </c>
      <c r="S21" s="57">
        <f>MATCH($A21,'Universal Credit by LA'!$A$5:$A$332,0)</f>
        <v>144</v>
      </c>
    </row>
    <row r="22" spans="1:19">
      <c r="A22" s="57" t="s">
        <v>94</v>
      </c>
      <c r="B22" s="57" t="s">
        <v>71</v>
      </c>
      <c r="C22" s="74" cm="1">
        <f t="array" ref="C22">INDEX('FSM by LA'!$E$5:$E$157,$R22)</f>
        <v>31580</v>
      </c>
      <c r="D22" s="61" cm="1">
        <f t="array" ref="D22">IFERROR(INDEX('Universal Credit by LA'!$B$5:$B$332,$S22),0)</f>
        <v>14710</v>
      </c>
      <c r="E22" s="61" cm="1">
        <f t="array" ref="E22">IFERROR(INDEX('Universal Credit by LA'!$C$5:$C$332,$S22)+INDEX('Universal Credit by LA'!$D$5:$D$332,$S22)+INDEX('Universal Credit by LA'!$E$5:$E$332,$S22),0)</f>
        <v>3190</v>
      </c>
      <c r="F22" s="61" cm="1">
        <f t="array" ref="F22">IFERROR(INDEX('Universal Credit by LA'!$F$5:$F$332,$S22)+INDEX('Universal Credit by LA'!$G$5:$G$332,$S22)+INDEX('Universal Credit by LA'!$H$5:$H$332,$S22)+INDEX('Universal Credit by LA'!$I$5:$I$332,$S22),0)</f>
        <v>4870</v>
      </c>
      <c r="G22" s="61" cm="1">
        <f t="array" ref="G22">IFERROR(INDEX('Universal Credit by LA'!$J$5:$J$332,$S22)+INDEX('Universal Credit by LA'!$K$5:$K$332,$S22)+INDEX('Universal Credit by LA'!$L$5:$L$332,$S22)+INDEX('Universal Credit by LA'!$M$5:$M$332,$S22)+INDEX('Universal Credit by LA'!$N$5:$N$332,$S22),0)</f>
        <v>6650</v>
      </c>
      <c r="H22" s="74" cm="1">
        <f t="array" ref="H22">INDEX('FSM by LA'!$C$5:$C$157,$R22)</f>
        <v>9275</v>
      </c>
      <c r="I22" s="75" cm="1">
        <f t="array" ref="I22">INDEX('FSM by LA'!$F$5:$F$157,$R22)+INDEX('FSM by LA'!$I$5:$I$157,$R22)+INDEX('FSM by LA'!$L$5:$L$157,$R22)</f>
        <v>1537</v>
      </c>
      <c r="J22" s="75" cm="1">
        <f t="array" ref="J22">INDEX('FSM by LA'!$O$5:$O$157,$R22)+INDEX('FSM by LA'!$R$5:$R$157,$R22)+INDEX('FSM by LA'!$U$5:$U$157,$R22)+INDEX('FSM by LA'!$X$5:$X$157,$R22)</f>
        <v>3339</v>
      </c>
      <c r="K22" s="75" cm="1">
        <f t="array" ref="K22">INDEX('FSM by LA'!$AA$5:$AA$157,$R22)+INDEX('FSM by LA'!$AD$5:$AD$157,$R22)+INDEX('FSM by LA'!$AG$5:$AG$157,$R22)+INDEX('FSM by LA'!$AJ$5:$AJ$157,$R22)+INDEX('FSM by LA'!$AM$5:$AM$157,$R22)</f>
        <v>4399</v>
      </c>
      <c r="L22" s="57" t="s">
        <v>251</v>
      </c>
      <c r="M22" s="58">
        <f>E22</f>
        <v>3190</v>
      </c>
      <c r="N22" s="58">
        <f>SUM(J22:K22)</f>
        <v>7738</v>
      </c>
      <c r="O22" s="58">
        <f t="shared" si="0"/>
        <v>10928</v>
      </c>
      <c r="P22" s="58">
        <f t="shared" si="1"/>
        <v>3782</v>
      </c>
      <c r="R22" s="57">
        <f>MATCH($A22,'FSM by LA'!$B$5:$B$157,0)</f>
        <v>39</v>
      </c>
      <c r="S22" s="57">
        <f>MATCH($A22,'Universal Credit by LA'!$A$5:$A$332,0)</f>
        <v>315</v>
      </c>
    </row>
    <row r="23" spans="1:19">
      <c r="A23" s="57" t="s">
        <v>95</v>
      </c>
      <c r="B23" s="57" t="s">
        <v>76</v>
      </c>
      <c r="C23" s="74" cm="1">
        <f t="array" ref="C23">INDEX('FSM by LA'!$E$5:$E$157,$R23)</f>
        <v>85457</v>
      </c>
      <c r="D23" s="61" cm="1">
        <f t="array" ref="D23">IFERROR(INDEX('Universal Credit by LA'!$B$5:$B$332,$S23),0)</f>
        <v>28460</v>
      </c>
      <c r="E23" s="61" cm="1">
        <f t="array" ref="E23">IFERROR(INDEX('Universal Credit by LA'!$C$5:$C$332,$S23)+INDEX('Universal Credit by LA'!$D$5:$D$332,$S23)+INDEX('Universal Credit by LA'!$E$5:$E$332,$S23),0)</f>
        <v>6340</v>
      </c>
      <c r="F23" s="61" cm="1">
        <f t="array" ref="F23">IFERROR(INDEX('Universal Credit by LA'!$F$5:$F$332,$S23)+INDEX('Universal Credit by LA'!$G$5:$G$332,$S23)+INDEX('Universal Credit by LA'!$H$5:$H$332,$S23)+INDEX('Universal Credit by LA'!$I$5:$I$332,$S23),0)</f>
        <v>9730</v>
      </c>
      <c r="G23" s="61" cm="1">
        <f t="array" ref="G23">IFERROR(INDEX('Universal Credit by LA'!$J$5:$J$332,$S23)+INDEX('Universal Credit by LA'!$K$5:$K$332,$S23)+INDEX('Universal Credit by LA'!$L$5:$L$332,$S23)+INDEX('Universal Credit by LA'!$M$5:$M$332,$S23)+INDEX('Universal Credit by LA'!$N$5:$N$332,$S23),0)</f>
        <v>12390</v>
      </c>
      <c r="H23" s="74" cm="1">
        <f t="array" ref="H23">INDEX('FSM by LA'!$C$5:$C$157,$R23)</f>
        <v>19938</v>
      </c>
      <c r="I23" s="75" cm="1">
        <f t="array" ref="I23">INDEX('FSM by LA'!$F$5:$F$157,$R23)+INDEX('FSM by LA'!$I$5:$I$157,$R23)+INDEX('FSM by LA'!$L$5:$L$157,$R23)</f>
        <v>3516</v>
      </c>
      <c r="J23" s="75" cm="1">
        <f t="array" ref="J23">INDEX('FSM by LA'!$O$5:$O$157,$R23)+INDEX('FSM by LA'!$R$5:$R$157,$R23)+INDEX('FSM by LA'!$U$5:$U$157,$R23)+INDEX('FSM by LA'!$X$5:$X$157,$R23)</f>
        <v>7432</v>
      </c>
      <c r="K23" s="75" cm="1">
        <f t="array" ref="K23">INDEX('FSM by LA'!$AA$5:$AA$157,$R23)+INDEX('FSM by LA'!$AD$5:$AD$157,$R23)+INDEX('FSM by LA'!$AG$5:$AG$157,$R23)+INDEX('FSM by LA'!$AJ$5:$AJ$157,$R23)+INDEX('FSM by LA'!$AM$5:$AM$157,$R23)</f>
        <v>8990</v>
      </c>
      <c r="L23" s="57" t="s">
        <v>251</v>
      </c>
      <c r="M23" s="58">
        <f>E23</f>
        <v>6340</v>
      </c>
      <c r="N23" s="58">
        <f>SUM(J23:K23)</f>
        <v>16422</v>
      </c>
      <c r="O23" s="58">
        <f t="shared" si="0"/>
        <v>22762</v>
      </c>
      <c r="P23" s="58">
        <f t="shared" si="1"/>
        <v>5698</v>
      </c>
      <c r="R23" s="57">
        <f>MATCH($A23,'FSM by LA'!$B$5:$B$157,0)</f>
        <v>77</v>
      </c>
      <c r="S23" s="57">
        <f>MATCH($A23,'Universal Credit by LA'!$A$5:$A$332,0)</f>
        <v>44</v>
      </c>
    </row>
    <row r="24" spans="1:19">
      <c r="A24" s="57" t="s">
        <v>97</v>
      </c>
      <c r="B24" s="57" t="s">
        <v>67</v>
      </c>
      <c r="C24" s="74" cm="1">
        <f t="array" ref="C24">INDEX('FSM by LA'!$E$5:$E$157,$R24)</f>
        <v>16271</v>
      </c>
      <c r="D24" s="61" cm="1">
        <f t="array" ref="D24">IFERROR(INDEX('Universal Credit by LA'!$B$5:$B$332,$S24),0)</f>
        <v>10540</v>
      </c>
      <c r="E24" s="61" cm="1">
        <f t="array" ref="E24">IFERROR(INDEX('Universal Credit by LA'!$C$5:$C$332,$S24)+INDEX('Universal Credit by LA'!$D$5:$D$332,$S24)+INDEX('Universal Credit by LA'!$E$5:$E$332,$S24),0)</f>
        <v>2240</v>
      </c>
      <c r="F24" s="61" cm="1">
        <f t="array" ref="F24">IFERROR(INDEX('Universal Credit by LA'!$F$5:$F$332,$S24)+INDEX('Universal Credit by LA'!$G$5:$G$332,$S24)+INDEX('Universal Credit by LA'!$H$5:$H$332,$S24)+INDEX('Universal Credit by LA'!$I$5:$I$332,$S24),0)</f>
        <v>3500</v>
      </c>
      <c r="G24" s="61" cm="1">
        <f t="array" ref="G24">IFERROR(INDEX('Universal Credit by LA'!$J$5:$J$332,$S24)+INDEX('Universal Credit by LA'!$K$5:$K$332,$S24)+INDEX('Universal Credit by LA'!$L$5:$L$332,$S24)+INDEX('Universal Credit by LA'!$M$5:$M$332,$S24)+INDEX('Universal Credit by LA'!$N$5:$N$332,$S24),0)</f>
        <v>4800</v>
      </c>
      <c r="H24" s="74" cm="1">
        <f t="array" ref="H24">INDEX('FSM by LA'!$C$5:$C$157,$R24)</f>
        <v>7954</v>
      </c>
      <c r="I24" s="75" cm="1">
        <f t="array" ref="I24">INDEX('FSM by LA'!$F$5:$F$157,$R24)+INDEX('FSM by LA'!$I$5:$I$157,$R24)+INDEX('FSM by LA'!$L$5:$L$157,$R24)</f>
        <v>1528</v>
      </c>
      <c r="J24" s="75" cm="1">
        <f t="array" ref="J24">INDEX('FSM by LA'!$O$5:$O$157,$R24)+INDEX('FSM by LA'!$R$5:$R$157,$R24)+INDEX('FSM by LA'!$U$5:$U$157,$R24)+INDEX('FSM by LA'!$X$5:$X$157,$R24)</f>
        <v>2723</v>
      </c>
      <c r="K24" s="75" cm="1">
        <f t="array" ref="K24">INDEX('FSM by LA'!$AA$5:$AA$157,$R24)+INDEX('FSM by LA'!$AD$5:$AD$157,$R24)+INDEX('FSM by LA'!$AG$5:$AG$157,$R24)+INDEX('FSM by LA'!$AJ$5:$AJ$157,$R24)+INDEX('FSM by LA'!$AM$5:$AM$157,$R24)</f>
        <v>3703</v>
      </c>
      <c r="L24" s="57" t="s">
        <v>250</v>
      </c>
      <c r="M24" s="58">
        <f>SUM(E24:F24)</f>
        <v>5740</v>
      </c>
      <c r="N24" s="58">
        <f>K24</f>
        <v>3703</v>
      </c>
      <c r="O24" s="58">
        <f t="shared" si="0"/>
        <v>9443</v>
      </c>
      <c r="P24" s="58">
        <f t="shared" si="1"/>
        <v>1097</v>
      </c>
      <c r="R24" s="57">
        <f>MATCH($A24,'FSM by LA'!$B$5:$B$157,0)</f>
        <v>92</v>
      </c>
      <c r="S24" s="57">
        <f>MATCH($A24,'Universal Credit by LA'!$A$5:$A$332,0)</f>
        <v>99</v>
      </c>
    </row>
    <row r="25" spans="1:19">
      <c r="A25" s="57" t="s">
        <v>98</v>
      </c>
      <c r="B25" s="57" t="s">
        <v>76</v>
      </c>
      <c r="C25" s="74" cm="1">
        <f t="array" ref="C25">INDEX('FSM by LA'!$E$5:$E$157,$R25)</f>
        <v>43968</v>
      </c>
      <c r="D25" s="61" cm="1">
        <f t="array" ref="D25">IFERROR(INDEX('Universal Credit by LA'!$B$5:$B$332,$S25),0)</f>
        <v>14200</v>
      </c>
      <c r="E25" s="61" cm="1">
        <f t="array" ref="E25">IFERROR(INDEX('Universal Credit by LA'!$C$5:$C$332,$S25)+INDEX('Universal Credit by LA'!$D$5:$D$332,$S25)+INDEX('Universal Credit by LA'!$E$5:$E$332,$S25),0)</f>
        <v>3310</v>
      </c>
      <c r="F25" s="61" cm="1">
        <f t="array" ref="F25">IFERROR(INDEX('Universal Credit by LA'!$F$5:$F$332,$S25)+INDEX('Universal Credit by LA'!$G$5:$G$332,$S25)+INDEX('Universal Credit by LA'!$H$5:$H$332,$S25)+INDEX('Universal Credit by LA'!$I$5:$I$332,$S25),0)</f>
        <v>4700</v>
      </c>
      <c r="G25" s="61" cm="1">
        <f t="array" ref="G25">IFERROR(INDEX('Universal Credit by LA'!$J$5:$J$332,$S25)+INDEX('Universal Credit by LA'!$K$5:$K$332,$S25)+INDEX('Universal Credit by LA'!$L$5:$L$332,$S25)+INDEX('Universal Credit by LA'!$M$5:$M$332,$S25)+INDEX('Universal Credit by LA'!$N$5:$N$332,$S25),0)</f>
        <v>6190</v>
      </c>
      <c r="H25" s="74" cm="1">
        <f t="array" ref="H25">INDEX('FSM by LA'!$C$5:$C$157,$R25)</f>
        <v>7148</v>
      </c>
      <c r="I25" s="75" cm="1">
        <f t="array" ref="I25">INDEX('FSM by LA'!$F$5:$F$157,$R25)+INDEX('FSM by LA'!$I$5:$I$157,$R25)+INDEX('FSM by LA'!$L$5:$L$157,$R25)</f>
        <v>1340</v>
      </c>
      <c r="J25" s="75" cm="1">
        <f t="array" ref="J25">INDEX('FSM by LA'!$O$5:$O$157,$R25)+INDEX('FSM by LA'!$R$5:$R$157,$R25)+INDEX('FSM by LA'!$U$5:$U$157,$R25)+INDEX('FSM by LA'!$X$5:$X$157,$R25)</f>
        <v>2491</v>
      </c>
      <c r="K25" s="75" cm="1">
        <f t="array" ref="K25">INDEX('FSM by LA'!$AA$5:$AA$157,$R25)+INDEX('FSM by LA'!$AD$5:$AD$157,$R25)+INDEX('FSM by LA'!$AG$5:$AG$157,$R25)+INDEX('FSM by LA'!$AJ$5:$AJ$157,$R25)+INDEX('FSM by LA'!$AM$5:$AM$157,$R25)</f>
        <v>3317</v>
      </c>
      <c r="L25" s="57" t="s">
        <v>251</v>
      </c>
      <c r="M25" s="58">
        <f>E25</f>
        <v>3310</v>
      </c>
      <c r="N25" s="58">
        <f>SUM(J25:K25)</f>
        <v>5808</v>
      </c>
      <c r="O25" s="58">
        <f t="shared" si="0"/>
        <v>9118</v>
      </c>
      <c r="P25" s="58">
        <f t="shared" si="1"/>
        <v>5082</v>
      </c>
      <c r="R25" s="57">
        <f>MATCH($A25,'FSM by LA'!$B$5:$B$157,0)</f>
        <v>78</v>
      </c>
      <c r="S25" s="57">
        <f>MATCH($A25,'Universal Credit by LA'!$A$5:$A$332,0)</f>
        <v>50</v>
      </c>
    </row>
    <row r="26" spans="1:19">
      <c r="A26" s="57" t="s">
        <v>99</v>
      </c>
      <c r="B26" s="57" t="s">
        <v>81</v>
      </c>
      <c r="C26" s="74" cm="1">
        <f t="array" ref="C26">INDEX('FSM by LA'!$E$5:$E$157,$R26)</f>
        <v>51407</v>
      </c>
      <c r="D26" s="61" cm="1">
        <f t="array" ref="D26">IFERROR(INDEX('Universal Credit by LA'!$B$5:$B$332,$S26),0)</f>
        <v>16620</v>
      </c>
      <c r="E26" s="61" cm="1">
        <f t="array" ref="E26">IFERROR(INDEX('Universal Credit by LA'!$C$5:$C$332,$S26)+INDEX('Universal Credit by LA'!$D$5:$D$332,$S26)+INDEX('Universal Credit by LA'!$E$5:$E$332,$S26),0)</f>
        <v>3590</v>
      </c>
      <c r="F26" s="61" cm="1">
        <f t="array" ref="F26">IFERROR(INDEX('Universal Credit by LA'!$F$5:$F$332,$S26)+INDEX('Universal Credit by LA'!$G$5:$G$332,$S26)+INDEX('Universal Credit by LA'!$H$5:$H$332,$S26)+INDEX('Universal Credit by LA'!$I$5:$I$332,$S26),0)</f>
        <v>5600</v>
      </c>
      <c r="G26" s="61" cm="1">
        <f t="array" ref="G26">IFERROR(INDEX('Universal Credit by LA'!$J$5:$J$332,$S26)+INDEX('Universal Credit by LA'!$K$5:$K$332,$S26)+INDEX('Universal Credit by LA'!$L$5:$L$332,$S26)+INDEX('Universal Credit by LA'!$M$5:$M$332,$S26)+INDEX('Universal Credit by LA'!$N$5:$N$332,$S26),0)</f>
        <v>7430</v>
      </c>
      <c r="H26" s="74" cm="1">
        <f t="array" ref="H26">INDEX('FSM by LA'!$C$5:$C$157,$R26)</f>
        <v>9332</v>
      </c>
      <c r="I26" s="75" cm="1">
        <f t="array" ref="I26">INDEX('FSM by LA'!$F$5:$F$157,$R26)+INDEX('FSM by LA'!$I$5:$I$157,$R26)+INDEX('FSM by LA'!$L$5:$L$157,$R26)</f>
        <v>1666</v>
      </c>
      <c r="J26" s="75" cm="1">
        <f t="array" ref="J26">INDEX('FSM by LA'!$O$5:$O$157,$R26)+INDEX('FSM by LA'!$R$5:$R$157,$R26)+INDEX('FSM by LA'!$U$5:$U$157,$R26)+INDEX('FSM by LA'!$X$5:$X$157,$R26)</f>
        <v>3313</v>
      </c>
      <c r="K26" s="75" cm="1">
        <f t="array" ref="K26">INDEX('FSM by LA'!$AA$5:$AA$157,$R26)+INDEX('FSM by LA'!$AD$5:$AD$157,$R26)+INDEX('FSM by LA'!$AG$5:$AG$157,$R26)+INDEX('FSM by LA'!$AJ$5:$AJ$157,$R26)+INDEX('FSM by LA'!$AM$5:$AM$157,$R26)</f>
        <v>4353</v>
      </c>
      <c r="L26" s="57" t="s">
        <v>251</v>
      </c>
      <c r="M26" s="58">
        <f>E26</f>
        <v>3590</v>
      </c>
      <c r="N26" s="58">
        <f>SUM(J26:K26)</f>
        <v>7666</v>
      </c>
      <c r="O26" s="58">
        <f t="shared" si="0"/>
        <v>11256</v>
      </c>
      <c r="P26" s="58">
        <f t="shared" si="1"/>
        <v>5364</v>
      </c>
      <c r="R26" s="57">
        <f>MATCH($A26,'FSM by LA'!$B$5:$B$157,0)</f>
        <v>17</v>
      </c>
      <c r="S26" s="57">
        <f>MATCH($A26,'Universal Credit by LA'!$A$5:$A$332,0)</f>
        <v>145</v>
      </c>
    </row>
    <row r="27" spans="1:19">
      <c r="A27" s="57" t="s">
        <v>100</v>
      </c>
      <c r="B27" s="57" t="s">
        <v>81</v>
      </c>
      <c r="C27" s="74" cm="1">
        <f t="array" ref="C27">INDEX('FSM by LA'!$E$5:$E$157,$R27)</f>
        <v>46406</v>
      </c>
      <c r="D27" s="61" cm="1">
        <f t="array" ref="D27">IFERROR(INDEX('Universal Credit by LA'!$B$5:$B$332,$S27),0)</f>
        <v>17230</v>
      </c>
      <c r="E27" s="61" cm="1">
        <f t="array" ref="E27">IFERROR(INDEX('Universal Credit by LA'!$C$5:$C$332,$S27)+INDEX('Universal Credit by LA'!$D$5:$D$332,$S27)+INDEX('Universal Credit by LA'!$E$5:$E$332,$S27),0)</f>
        <v>3770</v>
      </c>
      <c r="F27" s="61" cm="1">
        <f t="array" ref="F27">IFERROR(INDEX('Universal Credit by LA'!$F$5:$F$332,$S27)+INDEX('Universal Credit by LA'!$G$5:$G$332,$S27)+INDEX('Universal Credit by LA'!$H$5:$H$332,$S27)+INDEX('Universal Credit by LA'!$I$5:$I$332,$S27),0)</f>
        <v>5800</v>
      </c>
      <c r="G27" s="61" cm="1">
        <f t="array" ref="G27">IFERROR(INDEX('Universal Credit by LA'!$J$5:$J$332,$S27)+INDEX('Universal Credit by LA'!$K$5:$K$332,$S27)+INDEX('Universal Credit by LA'!$L$5:$L$332,$S27)+INDEX('Universal Credit by LA'!$M$5:$M$332,$S27)+INDEX('Universal Credit by LA'!$N$5:$N$332,$S27),0)</f>
        <v>7660</v>
      </c>
      <c r="H27" s="74" cm="1">
        <f t="array" ref="H27">INDEX('FSM by LA'!$C$5:$C$157,$R27)</f>
        <v>9869</v>
      </c>
      <c r="I27" s="75" cm="1">
        <f t="array" ref="I27">INDEX('FSM by LA'!$F$5:$F$157,$R27)+INDEX('FSM by LA'!$I$5:$I$157,$R27)+INDEX('FSM by LA'!$L$5:$L$157,$R27)</f>
        <v>1654</v>
      </c>
      <c r="J27" s="75" cm="1">
        <f t="array" ref="J27">INDEX('FSM by LA'!$O$5:$O$157,$R27)+INDEX('FSM by LA'!$R$5:$R$157,$R27)+INDEX('FSM by LA'!$U$5:$U$157,$R27)+INDEX('FSM by LA'!$X$5:$X$157,$R27)</f>
        <v>3579</v>
      </c>
      <c r="K27" s="75" cm="1">
        <f t="array" ref="K27">INDEX('FSM by LA'!$AA$5:$AA$157,$R27)+INDEX('FSM by LA'!$AD$5:$AD$157,$R27)+INDEX('FSM by LA'!$AG$5:$AG$157,$R27)+INDEX('FSM by LA'!$AJ$5:$AJ$157,$R27)+INDEX('FSM by LA'!$AM$5:$AM$157,$R27)</f>
        <v>4636</v>
      </c>
      <c r="L27" s="57" t="s">
        <v>251</v>
      </c>
      <c r="M27" s="58">
        <f>E27</f>
        <v>3770</v>
      </c>
      <c r="N27" s="58">
        <f>SUM(J27:K27)</f>
        <v>8215</v>
      </c>
      <c r="O27" s="58">
        <f t="shared" si="0"/>
        <v>11985</v>
      </c>
      <c r="P27" s="58">
        <f t="shared" si="1"/>
        <v>5245</v>
      </c>
      <c r="R27" s="57">
        <f>MATCH($A27,'FSM by LA'!$B$5:$B$157,0)</f>
        <v>18</v>
      </c>
      <c r="S27" s="57">
        <f>MATCH($A27,'Universal Credit by LA'!$A$5:$A$332,0)</f>
        <v>146</v>
      </c>
    </row>
    <row r="28" spans="1:19">
      <c r="A28" s="57" t="s">
        <v>101</v>
      </c>
      <c r="B28" s="57" t="s">
        <v>67</v>
      </c>
      <c r="C28" s="74" cm="1">
        <f t="array" ref="C28">INDEX('FSM by LA'!$E$5:$E$157,$R28)</f>
        <v>203</v>
      </c>
      <c r="D28" s="61" cm="1">
        <f t="array" ref="D28">IFERROR(INDEX('Universal Credit by LA'!$B$5:$B$332,$S28),0)</f>
        <v>80</v>
      </c>
      <c r="E28" s="61" cm="1">
        <f t="array" ref="E28">IFERROR(INDEX('Universal Credit by LA'!$C$5:$C$332,$S28)+INDEX('Universal Credit by LA'!$D$5:$D$332,$S28)+INDEX('Universal Credit by LA'!$E$5:$E$332,$S28),0)</f>
        <v>20</v>
      </c>
      <c r="F28" s="61" cm="1">
        <f t="array" ref="F28">IFERROR(INDEX('Universal Credit by LA'!$F$5:$F$332,$S28)+INDEX('Universal Credit by LA'!$G$5:$G$332,$S28)+INDEX('Universal Credit by LA'!$H$5:$H$332,$S28)+INDEX('Universal Credit by LA'!$I$5:$I$332,$S28),0)</f>
        <v>20</v>
      </c>
      <c r="G28" s="61" cm="1">
        <f t="array" ref="G28">IFERROR(INDEX('Universal Credit by LA'!$J$5:$J$332,$S28)+INDEX('Universal Credit by LA'!$K$5:$K$332,$S28)+INDEX('Universal Credit by LA'!$L$5:$L$332,$S28)+INDEX('Universal Credit by LA'!$M$5:$M$332,$S28)+INDEX('Universal Credit by LA'!$N$5:$N$332,$S28),0)</f>
        <v>40</v>
      </c>
      <c r="H28" s="74" cm="1">
        <f t="array" ref="H28">INDEX('FSM by LA'!$C$5:$C$157,$R28)</f>
        <v>50</v>
      </c>
      <c r="I28" s="75" cm="1">
        <f t="array" ref="I28">INDEX('FSM by LA'!$F$5:$F$157,$R28)+INDEX('FSM by LA'!$I$5:$I$157,$R28)+INDEX('FSM by LA'!$L$5:$L$157,$R28)</f>
        <v>15</v>
      </c>
      <c r="J28" s="75" cm="1">
        <f t="array" ref="J28">INDEX('FSM by LA'!$O$5:$O$157,$R28)+INDEX('FSM by LA'!$R$5:$R$157,$R28)+INDEX('FSM by LA'!$U$5:$U$157,$R28)+INDEX('FSM by LA'!$X$5:$X$157,$R28)</f>
        <v>35</v>
      </c>
      <c r="K28" s="75" cm="1">
        <f t="array" ref="K28">INDEX('FSM by LA'!$AA$5:$AA$157,$R28)+INDEX('FSM by LA'!$AD$5:$AD$157,$R28)+INDEX('FSM by LA'!$AG$5:$AG$157,$R28)+INDEX('FSM by LA'!$AJ$5:$AJ$157,$R28)+INDEX('FSM by LA'!$AM$5:$AM$157,$R28)</f>
        <v>0</v>
      </c>
      <c r="L28" s="57" t="s">
        <v>250</v>
      </c>
      <c r="M28" s="58">
        <f>SUM(E28:F28)</f>
        <v>40</v>
      </c>
      <c r="N28" s="58">
        <f>K28</f>
        <v>0</v>
      </c>
      <c r="O28" s="58">
        <f t="shared" si="0"/>
        <v>40</v>
      </c>
      <c r="P28" s="58">
        <f t="shared" si="1"/>
        <v>40</v>
      </c>
      <c r="R28" s="57">
        <f>MATCH($A28,'FSM by LA'!$B$5:$B$157,0)</f>
        <v>93</v>
      </c>
      <c r="S28" s="57">
        <f>MATCH($A28,'Universal Credit by LA'!$A$5:$A$332,0)</f>
        <v>100</v>
      </c>
    </row>
    <row r="29" spans="1:19">
      <c r="A29" s="57" t="s">
        <v>102</v>
      </c>
      <c r="B29" s="57" t="s">
        <v>73</v>
      </c>
      <c r="C29" s="74" cm="1">
        <f t="array" ref="C29">INDEX('FSM by LA'!$E$5:$E$157,$R29)</f>
        <v>67467</v>
      </c>
      <c r="D29" s="61" cm="1">
        <f t="array" ref="D29">IFERROR(INDEX('Universal Credit by LA'!$B$5:$B$332,$S29),0)</f>
        <v>30430</v>
      </c>
      <c r="E29" s="61" cm="1">
        <f t="array" ref="E29">IFERROR(INDEX('Universal Credit by LA'!$C$5:$C$332,$S29)+INDEX('Universal Credit by LA'!$D$5:$D$332,$S29)+INDEX('Universal Credit by LA'!$E$5:$E$332,$S29),0)</f>
        <v>6410</v>
      </c>
      <c r="F29" s="61" cm="1">
        <f t="array" ref="F29">IFERROR(INDEX('Universal Credit by LA'!$F$5:$F$332,$S29)+INDEX('Universal Credit by LA'!$G$5:$G$332,$S29)+INDEX('Universal Credit by LA'!$H$5:$H$332,$S29)+INDEX('Universal Credit by LA'!$I$5:$I$332,$S29),0)</f>
        <v>10040</v>
      </c>
      <c r="G29" s="61" cm="1">
        <f t="array" ref="G29">IFERROR(INDEX('Universal Credit by LA'!$J$5:$J$332,$S29)+INDEX('Universal Credit by LA'!$K$5:$K$332,$S29)+INDEX('Universal Credit by LA'!$L$5:$L$332,$S29)+INDEX('Universal Credit by LA'!$M$5:$M$332,$S29)+INDEX('Universal Credit by LA'!$N$5:$N$332,$S29),0)</f>
        <v>13980</v>
      </c>
      <c r="H29" s="74" cm="1">
        <f t="array" ref="H29">INDEX('FSM by LA'!$C$5:$C$157,$R29)</f>
        <v>16211</v>
      </c>
      <c r="I29" s="75" cm="1">
        <f t="array" ref="I29">INDEX('FSM by LA'!$F$5:$F$157,$R29)+INDEX('FSM by LA'!$I$5:$I$157,$R29)+INDEX('FSM by LA'!$L$5:$L$157,$R29)</f>
        <v>2576</v>
      </c>
      <c r="J29" s="75" cm="1">
        <f t="array" ref="J29">INDEX('FSM by LA'!$O$5:$O$157,$R29)+INDEX('FSM by LA'!$R$5:$R$157,$R29)+INDEX('FSM by LA'!$U$5:$U$157,$R29)+INDEX('FSM by LA'!$X$5:$X$157,$R29)</f>
        <v>5796</v>
      </c>
      <c r="K29" s="75" cm="1">
        <f t="array" ref="K29">INDEX('FSM by LA'!$AA$5:$AA$157,$R29)+INDEX('FSM by LA'!$AD$5:$AD$157,$R29)+INDEX('FSM by LA'!$AG$5:$AG$157,$R29)+INDEX('FSM by LA'!$AJ$5:$AJ$157,$R29)+INDEX('FSM by LA'!$AM$5:$AM$157,$R29)</f>
        <v>7839</v>
      </c>
      <c r="L29" s="57" t="s">
        <v>251</v>
      </c>
      <c r="M29" s="58">
        <f>E29</f>
        <v>6410</v>
      </c>
      <c r="N29" s="58">
        <f>SUM(J29:K29)</f>
        <v>13635</v>
      </c>
      <c r="O29" s="58">
        <f t="shared" si="0"/>
        <v>20045</v>
      </c>
      <c r="P29" s="58">
        <f t="shared" si="1"/>
        <v>10385</v>
      </c>
      <c r="R29" s="57">
        <f>MATCH($A29,'FSM by LA'!$B$5:$B$157,0)</f>
        <v>142</v>
      </c>
      <c r="S29" s="57">
        <f>MATCH($A29,'Universal Credit by LA'!$A$5:$A$332,0)</f>
        <v>252</v>
      </c>
    </row>
    <row r="30" spans="1:19">
      <c r="A30" s="57" t="s">
        <v>103</v>
      </c>
      <c r="B30" s="57" t="s">
        <v>104</v>
      </c>
      <c r="C30" s="74" cm="1">
        <f t="array" ref="C30">INDEX('FSM by LA'!$E$5:$E$157,$R30)</f>
        <v>63920</v>
      </c>
      <c r="D30" s="61" cm="1">
        <f t="array" ref="D30">IFERROR(INDEX('Universal Credit by LA'!$B$5:$B$332,$S30),0)</f>
        <v>33310</v>
      </c>
      <c r="E30" s="61" cm="1">
        <f t="array" ref="E30">IFERROR(INDEX('Universal Credit by LA'!$C$5:$C$332,$S30)+INDEX('Universal Credit by LA'!$D$5:$D$332,$S30)+INDEX('Universal Credit by LA'!$E$5:$E$332,$S30),0)</f>
        <v>7400</v>
      </c>
      <c r="F30" s="61" cm="1">
        <f t="array" ref="F30">IFERROR(INDEX('Universal Credit by LA'!$F$5:$F$332,$S30)+INDEX('Universal Credit by LA'!$G$5:$G$332,$S30)+INDEX('Universal Credit by LA'!$H$5:$H$332,$S30)+INDEX('Universal Credit by LA'!$I$5:$I$332,$S30),0)</f>
        <v>11230</v>
      </c>
      <c r="G30" s="61" cm="1">
        <f t="array" ref="G30">IFERROR(INDEX('Universal Credit by LA'!$J$5:$J$332,$S30)+INDEX('Universal Credit by LA'!$K$5:$K$332,$S30)+INDEX('Universal Credit by LA'!$L$5:$L$332,$S30)+INDEX('Universal Credit by LA'!$M$5:$M$332,$S30)+INDEX('Universal Credit by LA'!$N$5:$N$332,$S30),0)</f>
        <v>14680</v>
      </c>
      <c r="H30" s="74" cm="1">
        <f t="array" ref="H30">INDEX('FSM by LA'!$C$5:$C$157,$R30)</f>
        <v>22798</v>
      </c>
      <c r="I30" s="75" cm="1">
        <f t="array" ref="I30">INDEX('FSM by LA'!$F$5:$F$157,$R30)+INDEX('FSM by LA'!$I$5:$I$157,$R30)+INDEX('FSM by LA'!$L$5:$L$157,$R30)</f>
        <v>4317</v>
      </c>
      <c r="J30" s="75" cm="1">
        <f t="array" ref="J30">INDEX('FSM by LA'!$O$5:$O$157,$R30)+INDEX('FSM by LA'!$R$5:$R$157,$R30)+INDEX('FSM by LA'!$U$5:$U$157,$R30)+INDEX('FSM by LA'!$X$5:$X$157,$R30)</f>
        <v>8273</v>
      </c>
      <c r="K30" s="75" cm="1">
        <f t="array" ref="K30">INDEX('FSM by LA'!$AA$5:$AA$157,$R30)+INDEX('FSM by LA'!$AD$5:$AD$157,$R30)+INDEX('FSM by LA'!$AG$5:$AG$157,$R30)+INDEX('FSM by LA'!$AJ$5:$AJ$157,$R30)+INDEX('FSM by LA'!$AM$5:$AM$157,$R30)</f>
        <v>10208</v>
      </c>
      <c r="L30" s="57" t="s">
        <v>251</v>
      </c>
      <c r="M30" s="58">
        <f>E30</f>
        <v>7400</v>
      </c>
      <c r="N30" s="58">
        <f>SUM(J30:K30)</f>
        <v>18481</v>
      </c>
      <c r="O30" s="58">
        <f t="shared" si="0"/>
        <v>25881</v>
      </c>
      <c r="P30" s="58">
        <f t="shared" si="1"/>
        <v>7429</v>
      </c>
      <c r="R30" s="57">
        <f>MATCH($A30,'FSM by LA'!$B$5:$B$157,0)</f>
        <v>1</v>
      </c>
      <c r="S30" s="57">
        <f>MATCH($A30,'Universal Credit by LA'!$A$5:$A$332,0)</f>
        <v>128</v>
      </c>
    </row>
    <row r="31" spans="1:19">
      <c r="A31" s="57" t="s">
        <v>105</v>
      </c>
      <c r="B31" s="57" t="s">
        <v>79</v>
      </c>
      <c r="C31" s="74" cm="1">
        <f t="array" ref="C31">INDEX('FSM by LA'!$E$5:$E$157,$R31)</f>
        <v>54356</v>
      </c>
      <c r="D31" s="61" cm="1">
        <f t="array" ref="D31">IFERROR(INDEX('Universal Credit by LA'!$B$5:$B$332,$S31),0)</f>
        <v>27420</v>
      </c>
      <c r="E31" s="61" cm="1">
        <f t="array" ref="E31">IFERROR(INDEX('Universal Credit by LA'!$C$5:$C$332,$S31)+INDEX('Universal Credit by LA'!$D$5:$D$332,$S31)+INDEX('Universal Credit by LA'!$E$5:$E$332,$S31),0)</f>
        <v>6070</v>
      </c>
      <c r="F31" s="61" cm="1">
        <f t="array" ref="F31">IFERROR(INDEX('Universal Credit by LA'!$F$5:$F$332,$S31)+INDEX('Universal Credit by LA'!$G$5:$G$332,$S31)+INDEX('Universal Credit by LA'!$H$5:$H$332,$S31)+INDEX('Universal Credit by LA'!$I$5:$I$332,$S31),0)</f>
        <v>9190</v>
      </c>
      <c r="G31" s="61" cm="1">
        <f t="array" ref="G31">IFERROR(INDEX('Universal Credit by LA'!$J$5:$J$332,$S31)+INDEX('Universal Credit by LA'!$K$5:$K$332,$S31)+INDEX('Universal Credit by LA'!$L$5:$L$332,$S31)+INDEX('Universal Credit by LA'!$M$5:$M$332,$S31)+INDEX('Universal Credit by LA'!$N$5:$N$332,$S31),0)</f>
        <v>12160</v>
      </c>
      <c r="H31" s="74" cm="1">
        <f t="array" ref="H31">INDEX('FSM by LA'!$C$5:$C$157,$R31)</f>
        <v>16519</v>
      </c>
      <c r="I31" s="75" cm="1">
        <f t="array" ref="I31">INDEX('FSM by LA'!$F$5:$F$157,$R31)+INDEX('FSM by LA'!$I$5:$I$157,$R31)+INDEX('FSM by LA'!$L$5:$L$157,$R31)</f>
        <v>2653</v>
      </c>
      <c r="J31" s="75" cm="1">
        <f t="array" ref="J31">INDEX('FSM by LA'!$O$5:$O$157,$R31)+INDEX('FSM by LA'!$R$5:$R$157,$R31)+INDEX('FSM by LA'!$U$5:$U$157,$R31)+INDEX('FSM by LA'!$X$5:$X$157,$R31)</f>
        <v>5988</v>
      </c>
      <c r="K31" s="75" cm="1">
        <f t="array" ref="K31">INDEX('FSM by LA'!$AA$5:$AA$157,$R31)+INDEX('FSM by LA'!$AD$5:$AD$157,$R31)+INDEX('FSM by LA'!$AG$5:$AG$157,$R31)+INDEX('FSM by LA'!$AJ$5:$AJ$157,$R31)+INDEX('FSM by LA'!$AM$5:$AM$157,$R31)</f>
        <v>7878</v>
      </c>
      <c r="L31" s="57" t="s">
        <v>251</v>
      </c>
      <c r="M31" s="58">
        <f>E31</f>
        <v>6070</v>
      </c>
      <c r="N31" s="58">
        <f>SUM(J31:K31)</f>
        <v>13866</v>
      </c>
      <c r="O31" s="58">
        <f t="shared" si="0"/>
        <v>19936</v>
      </c>
      <c r="P31" s="58">
        <f t="shared" si="1"/>
        <v>7484</v>
      </c>
      <c r="R31" s="57">
        <f>MATCH($A31,'FSM by LA'!$B$5:$B$157,0)</f>
        <v>63</v>
      </c>
      <c r="S31" s="57">
        <f>MATCH($A31,'Universal Credit by LA'!$A$5:$A$332,0)</f>
        <v>280</v>
      </c>
    </row>
    <row r="32" spans="1:19">
      <c r="A32" s="57" t="s">
        <v>106</v>
      </c>
      <c r="B32" s="57" t="s">
        <v>67</v>
      </c>
      <c r="C32" s="74" cm="1">
        <f t="array" ref="C32">INDEX('FSM by LA'!$E$5:$E$157,$R32)</f>
        <v>50137</v>
      </c>
      <c r="D32" s="61" cm="1">
        <f t="array" ref="D32">IFERROR(INDEX('Universal Credit by LA'!$B$5:$B$332,$S32),0)</f>
        <v>30150</v>
      </c>
      <c r="E32" s="61" cm="1">
        <f t="array" ref="E32">IFERROR(INDEX('Universal Credit by LA'!$C$5:$C$332,$S32)+INDEX('Universal Credit by LA'!$D$5:$D$332,$S32)+INDEX('Universal Credit by LA'!$E$5:$E$332,$S32),0)</f>
        <v>6910</v>
      </c>
      <c r="F32" s="61" cm="1">
        <f t="array" ref="F32">IFERROR(INDEX('Universal Credit by LA'!$F$5:$F$332,$S32)+INDEX('Universal Credit by LA'!$G$5:$G$332,$S32)+INDEX('Universal Credit by LA'!$H$5:$H$332,$S32)+INDEX('Universal Credit by LA'!$I$5:$I$332,$S32),0)</f>
        <v>10130</v>
      </c>
      <c r="G32" s="61" cm="1">
        <f t="array" ref="G32">IFERROR(INDEX('Universal Credit by LA'!$J$5:$J$332,$S32)+INDEX('Universal Credit by LA'!$K$5:$K$332,$S32)+INDEX('Universal Credit by LA'!$L$5:$L$332,$S32)+INDEX('Universal Credit by LA'!$M$5:$M$332,$S32)+INDEX('Universal Credit by LA'!$N$5:$N$332,$S32),0)</f>
        <v>13110</v>
      </c>
      <c r="H32" s="74" cm="1">
        <f t="array" ref="H32">INDEX('FSM by LA'!$C$5:$C$157,$R32)</f>
        <v>16096</v>
      </c>
      <c r="I32" s="75" cm="1">
        <f t="array" ref="I32">INDEX('FSM by LA'!$F$5:$F$157,$R32)+INDEX('FSM by LA'!$I$5:$I$157,$R32)+INDEX('FSM by LA'!$L$5:$L$157,$R32)</f>
        <v>2932</v>
      </c>
      <c r="J32" s="75" cm="1">
        <f t="array" ref="J32">INDEX('FSM by LA'!$O$5:$O$157,$R32)+INDEX('FSM by LA'!$R$5:$R$157,$R32)+INDEX('FSM by LA'!$U$5:$U$157,$R32)+INDEX('FSM by LA'!$X$5:$X$157,$R32)</f>
        <v>5836</v>
      </c>
      <c r="K32" s="75" cm="1">
        <f t="array" ref="K32">INDEX('FSM by LA'!$AA$5:$AA$157,$R32)+INDEX('FSM by LA'!$AD$5:$AD$157,$R32)+INDEX('FSM by LA'!$AG$5:$AG$157,$R32)+INDEX('FSM by LA'!$AJ$5:$AJ$157,$R32)+INDEX('FSM by LA'!$AM$5:$AM$157,$R32)</f>
        <v>7328</v>
      </c>
      <c r="L32" s="57" t="s">
        <v>250</v>
      </c>
      <c r="M32" s="58">
        <f>SUM(E32:F32)</f>
        <v>17040</v>
      </c>
      <c r="N32" s="58">
        <f>K32</f>
        <v>7328</v>
      </c>
      <c r="O32" s="58">
        <f t="shared" si="0"/>
        <v>24368</v>
      </c>
      <c r="P32" s="58">
        <f t="shared" si="1"/>
        <v>5782</v>
      </c>
      <c r="R32" s="57">
        <f>MATCH($A32,'FSM by LA'!$B$5:$B$157,0)</f>
        <v>94</v>
      </c>
      <c r="S32" s="57">
        <f>MATCH($A32,'Universal Credit by LA'!$A$5:$A$332,0)</f>
        <v>101</v>
      </c>
    </row>
    <row r="33" spans="1:19">
      <c r="A33" s="57" t="s">
        <v>107</v>
      </c>
      <c r="B33" s="57" t="s">
        <v>81</v>
      </c>
      <c r="C33" s="74" cm="1">
        <f t="array" ref="C33">INDEX('FSM by LA'!$E$5:$E$157,$R33)</f>
        <v>34636</v>
      </c>
      <c r="D33" s="61" cm="1">
        <f t="array" ref="D33">IFERROR(INDEX('Universal Credit by LA'!$B$5:$B$332,$S33),0)</f>
        <v>13710</v>
      </c>
      <c r="E33" s="61" cm="1">
        <f t="array" ref="E33">IFERROR(INDEX('Universal Credit by LA'!$C$5:$C$332,$S33)+INDEX('Universal Credit by LA'!$D$5:$D$332,$S33)+INDEX('Universal Credit by LA'!$E$5:$E$332,$S33),0)</f>
        <v>2920</v>
      </c>
      <c r="F33" s="61" cm="1">
        <f t="array" ref="F33">IFERROR(INDEX('Universal Credit by LA'!$F$5:$F$332,$S33)+INDEX('Universal Credit by LA'!$G$5:$G$332,$S33)+INDEX('Universal Credit by LA'!$H$5:$H$332,$S33)+INDEX('Universal Credit by LA'!$I$5:$I$332,$S33),0)</f>
        <v>4630</v>
      </c>
      <c r="G33" s="61" cm="1">
        <f t="array" ref="G33">IFERROR(INDEX('Universal Credit by LA'!$J$5:$J$332,$S33)+INDEX('Universal Credit by LA'!$K$5:$K$332,$S33)+INDEX('Universal Credit by LA'!$L$5:$L$332,$S33)+INDEX('Universal Credit by LA'!$M$5:$M$332,$S33)+INDEX('Universal Credit by LA'!$N$5:$N$332,$S33),0)</f>
        <v>6160</v>
      </c>
      <c r="H33" s="74" cm="1">
        <f t="array" ref="H33">INDEX('FSM by LA'!$C$5:$C$157,$R33)</f>
        <v>8271</v>
      </c>
      <c r="I33" s="75" cm="1">
        <f t="array" ref="I33">INDEX('FSM by LA'!$F$5:$F$157,$R33)+INDEX('FSM by LA'!$I$5:$I$157,$R33)+INDEX('FSM by LA'!$L$5:$L$157,$R33)</f>
        <v>1349</v>
      </c>
      <c r="J33" s="75" cm="1">
        <f t="array" ref="J33">INDEX('FSM by LA'!$O$5:$O$157,$R33)+INDEX('FSM by LA'!$R$5:$R$157,$R33)+INDEX('FSM by LA'!$U$5:$U$157,$R33)+INDEX('FSM by LA'!$X$5:$X$157,$R33)</f>
        <v>2988</v>
      </c>
      <c r="K33" s="75" cm="1">
        <f t="array" ref="K33">INDEX('FSM by LA'!$AA$5:$AA$157,$R33)+INDEX('FSM by LA'!$AD$5:$AD$157,$R33)+INDEX('FSM by LA'!$AG$5:$AG$157,$R33)+INDEX('FSM by LA'!$AJ$5:$AJ$157,$R33)+INDEX('FSM by LA'!$AM$5:$AM$157,$R33)</f>
        <v>3934</v>
      </c>
      <c r="L33" s="57" t="s">
        <v>251</v>
      </c>
      <c r="M33" s="58">
        <f t="shared" ref="M33:M40" si="4">E33</f>
        <v>2920</v>
      </c>
      <c r="N33" s="58">
        <f t="shared" ref="N33:N40" si="5">SUM(J33:K33)</f>
        <v>6922</v>
      </c>
      <c r="O33" s="58">
        <f t="shared" si="0"/>
        <v>9842</v>
      </c>
      <c r="P33" s="58">
        <f t="shared" si="1"/>
        <v>3868</v>
      </c>
      <c r="R33" s="57">
        <f>MATCH($A33,'FSM by LA'!$B$5:$B$157,0)</f>
        <v>19</v>
      </c>
      <c r="S33" s="57">
        <f>MATCH($A33,'Universal Credit by LA'!$A$5:$A$332,0)</f>
        <v>147</v>
      </c>
    </row>
    <row r="34" spans="1:19">
      <c r="A34" s="57" t="s">
        <v>108</v>
      </c>
      <c r="B34" s="57" t="s">
        <v>104</v>
      </c>
      <c r="C34" s="74" cm="1">
        <f t="array" ref="C34">INDEX('FSM by LA'!$E$5:$E$157,$R34)</f>
        <v>14704</v>
      </c>
      <c r="D34" s="61" cm="1">
        <f t="array" ref="D34">IFERROR(INDEX('Universal Credit by LA'!$B$5:$B$332,$S34),0)</f>
        <v>6860</v>
      </c>
      <c r="E34" s="61" cm="1">
        <f t="array" ref="E34">IFERROR(INDEX('Universal Credit by LA'!$C$5:$C$332,$S34)+INDEX('Universal Credit by LA'!$D$5:$D$332,$S34)+INDEX('Universal Credit by LA'!$E$5:$E$332,$S34),0)</f>
        <v>1470</v>
      </c>
      <c r="F34" s="61" cm="1">
        <f t="array" ref="F34">IFERROR(INDEX('Universal Credit by LA'!$F$5:$F$332,$S34)+INDEX('Universal Credit by LA'!$G$5:$G$332,$S34)+INDEX('Universal Credit by LA'!$H$5:$H$332,$S34)+INDEX('Universal Credit by LA'!$I$5:$I$332,$S34),0)</f>
        <v>2320</v>
      </c>
      <c r="G34" s="61" cm="1">
        <f t="array" ref="G34">IFERROR(INDEX('Universal Credit by LA'!$J$5:$J$332,$S34)+INDEX('Universal Credit by LA'!$K$5:$K$332,$S34)+INDEX('Universal Credit by LA'!$L$5:$L$332,$S34)+INDEX('Universal Credit by LA'!$M$5:$M$332,$S34)+INDEX('Universal Credit by LA'!$N$5:$N$332,$S34),0)</f>
        <v>3070</v>
      </c>
      <c r="H34" s="74" cm="1">
        <f t="array" ref="H34">INDEX('FSM by LA'!$C$5:$C$157,$R34)</f>
        <v>4553</v>
      </c>
      <c r="I34" s="75" cm="1">
        <f t="array" ref="I34">INDEX('FSM by LA'!$F$5:$F$157,$R34)+INDEX('FSM by LA'!$I$5:$I$157,$R34)+INDEX('FSM by LA'!$L$5:$L$157,$R34)</f>
        <v>763</v>
      </c>
      <c r="J34" s="75" cm="1">
        <f t="array" ref="J34">INDEX('FSM by LA'!$O$5:$O$157,$R34)+INDEX('FSM by LA'!$R$5:$R$157,$R34)+INDEX('FSM by LA'!$U$5:$U$157,$R34)+INDEX('FSM by LA'!$X$5:$X$157,$R34)</f>
        <v>1665</v>
      </c>
      <c r="K34" s="75" cm="1">
        <f t="array" ref="K34">INDEX('FSM by LA'!$AA$5:$AA$157,$R34)+INDEX('FSM by LA'!$AD$5:$AD$157,$R34)+INDEX('FSM by LA'!$AG$5:$AG$157,$R34)+INDEX('FSM by LA'!$AJ$5:$AJ$157,$R34)+INDEX('FSM by LA'!$AM$5:$AM$157,$R34)</f>
        <v>2125</v>
      </c>
      <c r="L34" s="57" t="s">
        <v>251</v>
      </c>
      <c r="M34" s="58">
        <f t="shared" si="4"/>
        <v>1470</v>
      </c>
      <c r="N34" s="58">
        <f t="shared" si="5"/>
        <v>3790</v>
      </c>
      <c r="O34" s="58">
        <f t="shared" si="0"/>
        <v>5260</v>
      </c>
      <c r="P34" s="58">
        <f t="shared" si="1"/>
        <v>1600</v>
      </c>
      <c r="R34" s="57">
        <f>MATCH($A34,'FSM by LA'!$B$5:$B$157,0)</f>
        <v>2</v>
      </c>
      <c r="S34" s="57">
        <f>MATCH($A34,'Universal Credit by LA'!$A$5:$A$332,0)</f>
        <v>129</v>
      </c>
    </row>
    <row r="35" spans="1:19">
      <c r="A35" s="57" t="s">
        <v>109</v>
      </c>
      <c r="B35" s="57" t="s">
        <v>110</v>
      </c>
      <c r="C35" s="74" cm="1">
        <f t="array" ref="C35">INDEX('FSM by LA'!$E$5:$E$157,$R35)</f>
        <v>41561</v>
      </c>
      <c r="D35" s="61" cm="1">
        <f t="array" ref="D35">IFERROR(INDEX('Universal Credit by LA'!$B$5:$B$332,$S35),0)</f>
        <v>21140</v>
      </c>
      <c r="E35" s="61" cm="1">
        <f t="array" ref="E35">IFERROR(INDEX('Universal Credit by LA'!$C$5:$C$332,$S35)+INDEX('Universal Credit by LA'!$D$5:$D$332,$S35)+INDEX('Universal Credit by LA'!$E$5:$E$332,$S35),0)</f>
        <v>4660</v>
      </c>
      <c r="F35" s="61" cm="1">
        <f t="array" ref="F35">IFERROR(INDEX('Universal Credit by LA'!$F$5:$F$332,$S35)+INDEX('Universal Credit by LA'!$G$5:$G$332,$S35)+INDEX('Universal Credit by LA'!$H$5:$H$332,$S35)+INDEX('Universal Credit by LA'!$I$5:$I$332,$S35),0)</f>
        <v>6980</v>
      </c>
      <c r="G35" s="61" cm="1">
        <f t="array" ref="G35">IFERROR(INDEX('Universal Credit by LA'!$J$5:$J$332,$S35)+INDEX('Universal Credit by LA'!$K$5:$K$332,$S35)+INDEX('Universal Credit by LA'!$L$5:$L$332,$S35)+INDEX('Universal Credit by LA'!$M$5:$M$332,$S35)+INDEX('Universal Credit by LA'!$N$5:$N$332,$S35),0)</f>
        <v>9500</v>
      </c>
      <c r="H35" s="74" cm="1">
        <f t="array" ref="H35">INDEX('FSM by LA'!$C$5:$C$157,$R35)</f>
        <v>16150</v>
      </c>
      <c r="I35" s="75" cm="1">
        <f t="array" ref="I35">INDEX('FSM by LA'!$F$5:$F$157,$R35)+INDEX('FSM by LA'!$I$5:$I$157,$R35)+INDEX('FSM by LA'!$L$5:$L$157,$R35)</f>
        <v>3087</v>
      </c>
      <c r="J35" s="75" cm="1">
        <f t="array" ref="J35">INDEX('FSM by LA'!$O$5:$O$157,$R35)+INDEX('FSM by LA'!$R$5:$R$157,$R35)+INDEX('FSM by LA'!$U$5:$U$157,$R35)+INDEX('FSM by LA'!$X$5:$X$157,$R35)</f>
        <v>5910</v>
      </c>
      <c r="K35" s="75" cm="1">
        <f t="array" ref="K35">INDEX('FSM by LA'!$AA$5:$AA$157,$R35)+INDEX('FSM by LA'!$AD$5:$AD$157,$R35)+INDEX('FSM by LA'!$AG$5:$AG$157,$R35)+INDEX('FSM by LA'!$AJ$5:$AJ$157,$R35)+INDEX('FSM by LA'!$AM$5:$AM$157,$R35)</f>
        <v>7153</v>
      </c>
      <c r="L35" s="57" t="s">
        <v>251</v>
      </c>
      <c r="M35" s="58">
        <f t="shared" si="4"/>
        <v>4660</v>
      </c>
      <c r="N35" s="58">
        <f t="shared" si="5"/>
        <v>13063</v>
      </c>
      <c r="O35" s="58">
        <f t="shared" si="0"/>
        <v>17723</v>
      </c>
      <c r="P35" s="58">
        <f t="shared" si="1"/>
        <v>3417</v>
      </c>
      <c r="R35" s="57">
        <f>MATCH($A35,'FSM by LA'!$B$5:$B$157,0)</f>
        <v>52</v>
      </c>
      <c r="S35" s="57">
        <f>MATCH($A35,'Universal Credit by LA'!$A$5:$A$332,0)</f>
        <v>3</v>
      </c>
    </row>
    <row r="36" spans="1:19">
      <c r="A36" s="57" t="s">
        <v>111</v>
      </c>
      <c r="B36" s="57" t="s">
        <v>110</v>
      </c>
      <c r="C36" s="74" cm="1">
        <f t="array" ref="C36">INDEX('FSM by LA'!$E$5:$E$157,$R36)</f>
        <v>97808</v>
      </c>
      <c r="D36" s="61" cm="1">
        <f t="array" ref="D36">IFERROR(INDEX('Universal Credit by LA'!$B$5:$B$332,$S36),0)</f>
        <v>40840</v>
      </c>
      <c r="E36" s="61" cm="1">
        <f t="array" ref="E36">IFERROR(INDEX('Universal Credit by LA'!$C$5:$C$332,$S36)+INDEX('Universal Credit by LA'!$D$5:$D$332,$S36)+INDEX('Universal Credit by LA'!$E$5:$E$332,$S36),0)</f>
        <v>9030</v>
      </c>
      <c r="F36" s="61" cm="1">
        <f t="array" ref="F36">IFERROR(INDEX('Universal Credit by LA'!$F$5:$F$332,$S36)+INDEX('Universal Credit by LA'!$G$5:$G$332,$S36)+INDEX('Universal Credit by LA'!$H$5:$H$332,$S36)+INDEX('Universal Credit by LA'!$I$5:$I$332,$S36),0)</f>
        <v>13790</v>
      </c>
      <c r="G36" s="61" cm="1">
        <f t="array" ref="G36">IFERROR(INDEX('Universal Credit by LA'!$J$5:$J$332,$S36)+INDEX('Universal Credit by LA'!$K$5:$K$332,$S36)+INDEX('Universal Credit by LA'!$L$5:$L$332,$S36)+INDEX('Universal Credit by LA'!$M$5:$M$332,$S36)+INDEX('Universal Credit by LA'!$N$5:$N$332,$S36),0)</f>
        <v>18020</v>
      </c>
      <c r="H36" s="74" cm="1">
        <f t="array" ref="H36">INDEX('FSM by LA'!$C$5:$C$157,$R36)</f>
        <v>31100</v>
      </c>
      <c r="I36" s="75" cm="1">
        <f t="array" ref="I36">INDEX('FSM by LA'!$F$5:$F$157,$R36)+INDEX('FSM by LA'!$I$5:$I$157,$R36)+INDEX('FSM by LA'!$L$5:$L$157,$R36)</f>
        <v>5956</v>
      </c>
      <c r="J36" s="75" cm="1">
        <f t="array" ref="J36">INDEX('FSM by LA'!$O$5:$O$157,$R36)+INDEX('FSM by LA'!$R$5:$R$157,$R36)+INDEX('FSM by LA'!$U$5:$U$157,$R36)+INDEX('FSM by LA'!$X$5:$X$157,$R36)</f>
        <v>11319</v>
      </c>
      <c r="K36" s="75" cm="1">
        <f t="array" ref="K36">INDEX('FSM by LA'!$AA$5:$AA$157,$R36)+INDEX('FSM by LA'!$AD$5:$AD$157,$R36)+INDEX('FSM by LA'!$AG$5:$AG$157,$R36)+INDEX('FSM by LA'!$AJ$5:$AJ$157,$R36)+INDEX('FSM by LA'!$AM$5:$AM$157,$R36)</f>
        <v>13825</v>
      </c>
      <c r="L36" s="57" t="s">
        <v>251</v>
      </c>
      <c r="M36" s="58">
        <f t="shared" si="4"/>
        <v>9030</v>
      </c>
      <c r="N36" s="58">
        <f t="shared" si="5"/>
        <v>25144</v>
      </c>
      <c r="O36" s="58">
        <f t="shared" si="0"/>
        <v>34174</v>
      </c>
      <c r="P36" s="58">
        <f t="shared" si="1"/>
        <v>6666</v>
      </c>
      <c r="R36" s="57">
        <f>MATCH($A36,'FSM by LA'!$B$5:$B$157,0)</f>
        <v>53</v>
      </c>
      <c r="S36" s="57">
        <f>MATCH($A36,'Universal Credit by LA'!$A$5:$A$332,0)</f>
        <v>4</v>
      </c>
    </row>
    <row r="37" spans="1:19">
      <c r="A37" s="57" t="s">
        <v>112</v>
      </c>
      <c r="B37" s="57" t="s">
        <v>73</v>
      </c>
      <c r="C37" s="74" cm="1">
        <f t="array" ref="C37">INDEX('FSM by LA'!$E$5:$E$157,$R37)</f>
        <v>90580</v>
      </c>
      <c r="D37" s="61" cm="1">
        <f t="array" ref="D37">IFERROR(INDEX('Universal Credit by LA'!$B$5:$B$332,$S37),0)</f>
        <v>35920</v>
      </c>
      <c r="E37" s="61" cm="1">
        <f t="array" ref="E37">IFERROR(INDEX('Universal Credit by LA'!$C$5:$C$332,$S37)+INDEX('Universal Credit by LA'!$D$5:$D$332,$S37)+INDEX('Universal Credit by LA'!$E$5:$E$332,$S37),0)</f>
        <v>7590</v>
      </c>
      <c r="F37" s="61" cm="1">
        <f t="array" ref="F37">IFERROR(INDEX('Universal Credit by LA'!$F$5:$F$332,$S37)+INDEX('Universal Credit by LA'!$G$5:$G$332,$S37)+INDEX('Universal Credit by LA'!$H$5:$H$332,$S37)+INDEX('Universal Credit by LA'!$I$5:$I$332,$S37),0)</f>
        <v>11850</v>
      </c>
      <c r="G37" s="61" cm="1">
        <f t="array" ref="G37">IFERROR(INDEX('Universal Credit by LA'!$J$5:$J$332,$S37)+INDEX('Universal Credit by LA'!$K$5:$K$332,$S37)+INDEX('Universal Credit by LA'!$L$5:$L$332,$S37)+INDEX('Universal Credit by LA'!$M$5:$M$332,$S37)+INDEX('Universal Credit by LA'!$N$5:$N$332,$S37),0)</f>
        <v>16480</v>
      </c>
      <c r="H37" s="74" cm="1">
        <f t="array" ref="H37">INDEX('FSM by LA'!$C$5:$C$157,$R37)</f>
        <v>20725</v>
      </c>
      <c r="I37" s="75" cm="1">
        <f t="array" ref="I37">INDEX('FSM by LA'!$F$5:$F$157,$R37)+INDEX('FSM by LA'!$I$5:$I$157,$R37)+INDEX('FSM by LA'!$L$5:$L$157,$R37)</f>
        <v>3880</v>
      </c>
      <c r="J37" s="75" cm="1">
        <f t="array" ref="J37">INDEX('FSM by LA'!$O$5:$O$157,$R37)+INDEX('FSM by LA'!$R$5:$R$157,$R37)+INDEX('FSM by LA'!$U$5:$U$157,$R37)+INDEX('FSM by LA'!$X$5:$X$157,$R37)</f>
        <v>7387</v>
      </c>
      <c r="K37" s="75" cm="1">
        <f t="array" ref="K37">INDEX('FSM by LA'!$AA$5:$AA$157,$R37)+INDEX('FSM by LA'!$AD$5:$AD$157,$R37)+INDEX('FSM by LA'!$AG$5:$AG$157,$R37)+INDEX('FSM by LA'!$AJ$5:$AJ$157,$R37)+INDEX('FSM by LA'!$AM$5:$AM$157,$R37)</f>
        <v>9458</v>
      </c>
      <c r="L37" s="57" t="s">
        <v>251</v>
      </c>
      <c r="M37" s="58">
        <f t="shared" si="4"/>
        <v>7590</v>
      </c>
      <c r="N37" s="58">
        <f t="shared" si="5"/>
        <v>16845</v>
      </c>
      <c r="O37" s="58">
        <f t="shared" si="0"/>
        <v>24435</v>
      </c>
      <c r="P37" s="58">
        <f t="shared" si="1"/>
        <v>11485</v>
      </c>
      <c r="R37" s="57">
        <f>MATCH($A37,'FSM by LA'!$B$5:$B$157,0)</f>
        <v>143</v>
      </c>
      <c r="S37" s="57">
        <f>MATCH($A37,'Universal Credit by LA'!$A$5:$A$332,0)</f>
        <v>253</v>
      </c>
    </row>
    <row r="38" spans="1:19">
      <c r="A38" s="57" t="s">
        <v>113</v>
      </c>
      <c r="B38" s="57" t="s">
        <v>71</v>
      </c>
      <c r="C38" s="74" cm="1">
        <f t="array" ref="C38">INDEX('FSM by LA'!$E$5:$E$157,$R38)</f>
        <v>43808</v>
      </c>
      <c r="D38" s="61" cm="1">
        <f t="array" ref="D38">IFERROR(INDEX('Universal Credit by LA'!$B$5:$B$332,$S38),0)</f>
        <v>23430</v>
      </c>
      <c r="E38" s="61" cm="1">
        <f t="array" ref="E38">IFERROR(INDEX('Universal Credit by LA'!$C$5:$C$332,$S38)+INDEX('Universal Credit by LA'!$D$5:$D$332,$S38)+INDEX('Universal Credit by LA'!$E$5:$E$332,$S38),0)</f>
        <v>5450</v>
      </c>
      <c r="F38" s="61" cm="1">
        <f t="array" ref="F38">IFERROR(INDEX('Universal Credit by LA'!$F$5:$F$332,$S38)+INDEX('Universal Credit by LA'!$G$5:$G$332,$S38)+INDEX('Universal Credit by LA'!$H$5:$H$332,$S38)+INDEX('Universal Credit by LA'!$I$5:$I$332,$S38),0)</f>
        <v>7860</v>
      </c>
      <c r="G38" s="61" cm="1">
        <f t="array" ref="G38">IFERROR(INDEX('Universal Credit by LA'!$J$5:$J$332,$S38)+INDEX('Universal Credit by LA'!$K$5:$K$332,$S38)+INDEX('Universal Credit by LA'!$L$5:$L$332,$S38)+INDEX('Universal Credit by LA'!$M$5:$M$332,$S38)+INDEX('Universal Credit by LA'!$N$5:$N$332,$S38),0)</f>
        <v>10120</v>
      </c>
      <c r="H38" s="74" cm="1">
        <f t="array" ref="H38">INDEX('FSM by LA'!$C$5:$C$157,$R38)</f>
        <v>13815</v>
      </c>
      <c r="I38" s="75" cm="1">
        <f t="array" ref="I38">INDEX('FSM by LA'!$F$5:$F$157,$R38)+INDEX('FSM by LA'!$I$5:$I$157,$R38)+INDEX('FSM by LA'!$L$5:$L$157,$R38)</f>
        <v>2522</v>
      </c>
      <c r="J38" s="75" cm="1">
        <f t="array" ref="J38">INDEX('FSM by LA'!$O$5:$O$157,$R38)+INDEX('FSM by LA'!$R$5:$R$157,$R38)+INDEX('FSM by LA'!$U$5:$U$157,$R38)+INDEX('FSM by LA'!$X$5:$X$157,$R38)</f>
        <v>5160</v>
      </c>
      <c r="K38" s="75" cm="1">
        <f t="array" ref="K38">INDEX('FSM by LA'!$AA$5:$AA$157,$R38)+INDEX('FSM by LA'!$AD$5:$AD$157,$R38)+INDEX('FSM by LA'!$AG$5:$AG$157,$R38)+INDEX('FSM by LA'!$AJ$5:$AJ$157,$R38)+INDEX('FSM by LA'!$AM$5:$AM$157,$R38)</f>
        <v>6133</v>
      </c>
      <c r="L38" s="57" t="s">
        <v>251</v>
      </c>
      <c r="M38" s="58">
        <f t="shared" si="4"/>
        <v>5450</v>
      </c>
      <c r="N38" s="58">
        <f t="shared" si="5"/>
        <v>11293</v>
      </c>
      <c r="O38" s="58">
        <f t="shared" si="0"/>
        <v>16743</v>
      </c>
      <c r="P38" s="58">
        <f t="shared" si="1"/>
        <v>6687</v>
      </c>
      <c r="R38" s="57">
        <f>MATCH($A38,'FSM by LA'!$B$5:$B$157,0)</f>
        <v>40</v>
      </c>
      <c r="S38" s="57">
        <f>MATCH($A38,'Universal Credit by LA'!$A$5:$A$332,0)</f>
        <v>316</v>
      </c>
    </row>
    <row r="39" spans="1:19">
      <c r="A39" s="57" t="s">
        <v>114</v>
      </c>
      <c r="B39" s="57" t="s">
        <v>73</v>
      </c>
      <c r="C39" s="74" cm="1">
        <f t="array" ref="C39">INDEX('FSM by LA'!$E$5:$E$157,$R39)</f>
        <v>41834</v>
      </c>
      <c r="D39" s="61" cm="1">
        <f t="array" ref="D39">IFERROR(INDEX('Universal Credit by LA'!$B$5:$B$332,$S39),0)</f>
        <v>15780</v>
      </c>
      <c r="E39" s="61" cm="1">
        <f t="array" ref="E39">IFERROR(INDEX('Universal Credit by LA'!$C$5:$C$332,$S39)+INDEX('Universal Credit by LA'!$D$5:$D$332,$S39)+INDEX('Universal Credit by LA'!$E$5:$E$332,$S39),0)</f>
        <v>3370</v>
      </c>
      <c r="F39" s="61" cm="1">
        <f t="array" ref="F39">IFERROR(INDEX('Universal Credit by LA'!$F$5:$F$332,$S39)+INDEX('Universal Credit by LA'!$G$5:$G$332,$S39)+INDEX('Universal Credit by LA'!$H$5:$H$332,$S39)+INDEX('Universal Credit by LA'!$I$5:$I$332,$S39),0)</f>
        <v>5210</v>
      </c>
      <c r="G39" s="61" cm="1">
        <f t="array" ref="G39">IFERROR(INDEX('Universal Credit by LA'!$J$5:$J$332,$S39)+INDEX('Universal Credit by LA'!$K$5:$K$332,$S39)+INDEX('Universal Credit by LA'!$L$5:$L$332,$S39)+INDEX('Universal Credit by LA'!$M$5:$M$332,$S39)+INDEX('Universal Credit by LA'!$N$5:$N$332,$S39),0)</f>
        <v>7200</v>
      </c>
      <c r="H39" s="74" cm="1">
        <f t="array" ref="H39">INDEX('FSM by LA'!$C$5:$C$157,$R39)</f>
        <v>9023</v>
      </c>
      <c r="I39" s="75" cm="1">
        <f t="array" ref="I39">INDEX('FSM by LA'!$F$5:$F$157,$R39)+INDEX('FSM by LA'!$I$5:$I$157,$R39)+INDEX('FSM by LA'!$L$5:$L$157,$R39)</f>
        <v>1402</v>
      </c>
      <c r="J39" s="75" cm="1">
        <f t="array" ref="J39">INDEX('FSM by LA'!$O$5:$O$157,$R39)+INDEX('FSM by LA'!$R$5:$R$157,$R39)+INDEX('FSM by LA'!$U$5:$U$157,$R39)+INDEX('FSM by LA'!$X$5:$X$157,$R39)</f>
        <v>3040</v>
      </c>
      <c r="K39" s="75" cm="1">
        <f t="array" ref="K39">INDEX('FSM by LA'!$AA$5:$AA$157,$R39)+INDEX('FSM by LA'!$AD$5:$AD$157,$R39)+INDEX('FSM by LA'!$AG$5:$AG$157,$R39)+INDEX('FSM by LA'!$AJ$5:$AJ$157,$R39)+INDEX('FSM by LA'!$AM$5:$AM$157,$R39)</f>
        <v>4581</v>
      </c>
      <c r="L39" s="57" t="s">
        <v>251</v>
      </c>
      <c r="M39" s="58">
        <f t="shared" si="4"/>
        <v>3370</v>
      </c>
      <c r="N39" s="58">
        <f t="shared" si="5"/>
        <v>7621</v>
      </c>
      <c r="O39" s="58">
        <f t="shared" si="0"/>
        <v>10991</v>
      </c>
      <c r="P39" s="58">
        <f t="shared" si="1"/>
        <v>4789</v>
      </c>
      <c r="R39" s="57">
        <f>MATCH($A39,'FSM by LA'!$B$5:$B$157,0)</f>
        <v>144</v>
      </c>
      <c r="S39" s="57">
        <f>MATCH($A39,'Universal Credit by LA'!$A$5:$A$332,0)</f>
        <v>262</v>
      </c>
    </row>
    <row r="40" spans="1:19">
      <c r="A40" s="57" t="s">
        <v>115</v>
      </c>
      <c r="B40" s="57" t="s">
        <v>79</v>
      </c>
      <c r="C40" s="74" cm="1">
        <f t="array" ref="C40">INDEX('FSM by LA'!$E$5:$E$157,$R40)</f>
        <v>45116</v>
      </c>
      <c r="D40" s="61" cm="1">
        <f t="array" ref="D40">IFERROR(INDEX('Universal Credit by LA'!$B$5:$B$332,$S40),0)</f>
        <v>23030</v>
      </c>
      <c r="E40" s="61" cm="1">
        <f t="array" ref="E40">IFERROR(INDEX('Universal Credit by LA'!$C$5:$C$332,$S40)+INDEX('Universal Credit by LA'!$D$5:$D$332,$S40)+INDEX('Universal Credit by LA'!$E$5:$E$332,$S40),0)</f>
        <v>5160</v>
      </c>
      <c r="F40" s="61" cm="1">
        <f t="array" ref="F40">IFERROR(INDEX('Universal Credit by LA'!$F$5:$F$332,$S40)+INDEX('Universal Credit by LA'!$G$5:$G$332,$S40)+INDEX('Universal Credit by LA'!$H$5:$H$332,$S40)+INDEX('Universal Credit by LA'!$I$5:$I$332,$S40),0)</f>
        <v>7750</v>
      </c>
      <c r="G40" s="61" cm="1">
        <f t="array" ref="G40">IFERROR(INDEX('Universal Credit by LA'!$J$5:$J$332,$S40)+INDEX('Universal Credit by LA'!$K$5:$K$332,$S40)+INDEX('Universal Credit by LA'!$L$5:$L$332,$S40)+INDEX('Universal Credit by LA'!$M$5:$M$332,$S40)+INDEX('Universal Credit by LA'!$N$5:$N$332,$S40),0)</f>
        <v>10120</v>
      </c>
      <c r="H40" s="74" cm="1">
        <f t="array" ref="H40">INDEX('FSM by LA'!$C$5:$C$157,$R40)</f>
        <v>13261</v>
      </c>
      <c r="I40" s="75" cm="1">
        <f t="array" ref="I40">INDEX('FSM by LA'!$F$5:$F$157,$R40)+INDEX('FSM by LA'!$I$5:$I$157,$R40)+INDEX('FSM by LA'!$L$5:$L$157,$R40)</f>
        <v>2265</v>
      </c>
      <c r="J40" s="75" cm="1">
        <f t="array" ref="J40">INDEX('FSM by LA'!$O$5:$O$157,$R40)+INDEX('FSM by LA'!$R$5:$R$157,$R40)+INDEX('FSM by LA'!$U$5:$U$157,$R40)+INDEX('FSM by LA'!$X$5:$X$157,$R40)</f>
        <v>4856</v>
      </c>
      <c r="K40" s="75" cm="1">
        <f t="array" ref="K40">INDEX('FSM by LA'!$AA$5:$AA$157,$R40)+INDEX('FSM by LA'!$AD$5:$AD$157,$R40)+INDEX('FSM by LA'!$AG$5:$AG$157,$R40)+INDEX('FSM by LA'!$AJ$5:$AJ$157,$R40)+INDEX('FSM by LA'!$AM$5:$AM$157,$R40)</f>
        <v>6140</v>
      </c>
      <c r="L40" s="57" t="s">
        <v>251</v>
      </c>
      <c r="M40" s="58">
        <f t="shared" si="4"/>
        <v>5160</v>
      </c>
      <c r="N40" s="58">
        <f t="shared" si="5"/>
        <v>10996</v>
      </c>
      <c r="O40" s="58">
        <f t="shared" si="0"/>
        <v>16156</v>
      </c>
      <c r="P40" s="58">
        <f t="shared" si="1"/>
        <v>6874</v>
      </c>
      <c r="R40" s="57">
        <f>MATCH($A40,'FSM by LA'!$B$5:$B$157,0)</f>
        <v>64</v>
      </c>
      <c r="S40" s="57">
        <f>MATCH($A40,'Universal Credit by LA'!$A$5:$A$332,0)</f>
        <v>281</v>
      </c>
    </row>
    <row r="41" spans="1:19">
      <c r="A41" s="57" t="s">
        <v>116</v>
      </c>
      <c r="B41" s="57" t="s">
        <v>67</v>
      </c>
      <c r="C41" s="74" cm="1">
        <f t="array" ref="C41">INDEX('FSM by LA'!$E$5:$E$157,$R41)</f>
        <v>46134</v>
      </c>
      <c r="D41" s="61" cm="1">
        <f t="array" ref="D41">IFERROR(INDEX('Universal Credit by LA'!$B$5:$B$332,$S41),0)</f>
        <v>25650</v>
      </c>
      <c r="E41" s="61" cm="1">
        <f t="array" ref="E41">IFERROR(INDEX('Universal Credit by LA'!$C$5:$C$332,$S41)+INDEX('Universal Credit by LA'!$D$5:$D$332,$S41)+INDEX('Universal Credit by LA'!$E$5:$E$332,$S41),0)</f>
        <v>5780</v>
      </c>
      <c r="F41" s="61" cm="1">
        <f t="array" ref="F41">IFERROR(INDEX('Universal Credit by LA'!$F$5:$F$332,$S41)+INDEX('Universal Credit by LA'!$G$5:$G$332,$S41)+INDEX('Universal Credit by LA'!$H$5:$H$332,$S41)+INDEX('Universal Credit by LA'!$I$5:$I$332,$S41),0)</f>
        <v>8520</v>
      </c>
      <c r="G41" s="61" cm="1">
        <f t="array" ref="G41">IFERROR(INDEX('Universal Credit by LA'!$J$5:$J$332,$S41)+INDEX('Universal Credit by LA'!$K$5:$K$332,$S41)+INDEX('Universal Credit by LA'!$L$5:$L$332,$S41)+INDEX('Universal Credit by LA'!$M$5:$M$332,$S41)+INDEX('Universal Credit by LA'!$N$5:$N$332,$S41),0)</f>
        <v>11350</v>
      </c>
      <c r="H41" s="74" cm="1">
        <f t="array" ref="H41">INDEX('FSM by LA'!$C$5:$C$157,$R41)</f>
        <v>14694</v>
      </c>
      <c r="I41" s="75" cm="1">
        <f t="array" ref="I41">INDEX('FSM by LA'!$F$5:$F$157,$R41)+INDEX('FSM by LA'!$I$5:$I$157,$R41)+INDEX('FSM by LA'!$L$5:$L$157,$R41)</f>
        <v>2440</v>
      </c>
      <c r="J41" s="75" cm="1">
        <f t="array" ref="J41">INDEX('FSM by LA'!$O$5:$O$157,$R41)+INDEX('FSM by LA'!$R$5:$R$157,$R41)+INDEX('FSM by LA'!$U$5:$U$157,$R41)+INDEX('FSM by LA'!$X$5:$X$157,$R41)</f>
        <v>5609</v>
      </c>
      <c r="K41" s="75" cm="1">
        <f t="array" ref="K41">INDEX('FSM by LA'!$AA$5:$AA$157,$R41)+INDEX('FSM by LA'!$AD$5:$AD$157,$R41)+INDEX('FSM by LA'!$AG$5:$AG$157,$R41)+INDEX('FSM by LA'!$AJ$5:$AJ$157,$R41)+INDEX('FSM by LA'!$AM$5:$AM$157,$R41)</f>
        <v>6645</v>
      </c>
      <c r="L41" s="57" t="s">
        <v>250</v>
      </c>
      <c r="M41" s="58">
        <f>SUM(E41:F41)</f>
        <v>14300</v>
      </c>
      <c r="N41" s="58">
        <f>K41</f>
        <v>6645</v>
      </c>
      <c r="O41" s="58">
        <f t="shared" si="0"/>
        <v>20945</v>
      </c>
      <c r="P41" s="58">
        <f t="shared" si="1"/>
        <v>4705</v>
      </c>
      <c r="R41" s="57">
        <f>MATCH($A41,'FSM by LA'!$B$5:$B$157,0)</f>
        <v>95</v>
      </c>
      <c r="S41" s="57">
        <f>MATCH($A41,'Universal Credit by LA'!$A$5:$A$332,0)</f>
        <v>102</v>
      </c>
    </row>
    <row r="42" spans="1:19">
      <c r="A42" s="57" t="s">
        <v>117</v>
      </c>
      <c r="B42" s="57" t="s">
        <v>71</v>
      </c>
      <c r="C42" s="74" cm="1">
        <f t="array" ref="C42">INDEX('FSM by LA'!$E$5:$E$157,$R42)</f>
        <v>41085</v>
      </c>
      <c r="D42" s="61" cm="1">
        <f t="array" ref="D42">IFERROR(INDEX('Universal Credit by LA'!$B$5:$B$332,$S42),0)</f>
        <v>14330</v>
      </c>
      <c r="E42" s="61" cm="1">
        <f t="array" ref="E42">IFERROR(INDEX('Universal Credit by LA'!$C$5:$C$332,$S42)+INDEX('Universal Credit by LA'!$D$5:$D$332,$S42)+INDEX('Universal Credit by LA'!$E$5:$E$332,$S42),0)</f>
        <v>3010</v>
      </c>
      <c r="F42" s="61" cm="1">
        <f t="array" ref="F42">IFERROR(INDEX('Universal Credit by LA'!$F$5:$F$332,$S42)+INDEX('Universal Credit by LA'!$G$5:$G$332,$S42)+INDEX('Universal Credit by LA'!$H$5:$H$332,$S42)+INDEX('Universal Credit by LA'!$I$5:$I$332,$S42),0)</f>
        <v>4850</v>
      </c>
      <c r="G42" s="61" cm="1">
        <f t="array" ref="G42">IFERROR(INDEX('Universal Credit by LA'!$J$5:$J$332,$S42)+INDEX('Universal Credit by LA'!$K$5:$K$332,$S42)+INDEX('Universal Credit by LA'!$L$5:$L$332,$S42)+INDEX('Universal Credit by LA'!$M$5:$M$332,$S42)+INDEX('Universal Credit by LA'!$N$5:$N$332,$S42),0)</f>
        <v>6470</v>
      </c>
      <c r="H42" s="74" cm="1">
        <f t="array" ref="H42">INDEX('FSM by LA'!$C$5:$C$157,$R42)</f>
        <v>9093</v>
      </c>
      <c r="I42" s="75" cm="1">
        <f t="array" ref="I42">INDEX('FSM by LA'!$F$5:$F$157,$R42)+INDEX('FSM by LA'!$I$5:$I$157,$R42)+INDEX('FSM by LA'!$L$5:$L$157,$R42)</f>
        <v>1374</v>
      </c>
      <c r="J42" s="75" cm="1">
        <f t="array" ref="J42">INDEX('FSM by LA'!$O$5:$O$157,$R42)+INDEX('FSM by LA'!$R$5:$R$157,$R42)+INDEX('FSM by LA'!$U$5:$U$157,$R42)+INDEX('FSM by LA'!$X$5:$X$157,$R42)</f>
        <v>3206</v>
      </c>
      <c r="K42" s="75" cm="1">
        <f t="array" ref="K42">INDEX('FSM by LA'!$AA$5:$AA$157,$R42)+INDEX('FSM by LA'!$AD$5:$AD$157,$R42)+INDEX('FSM by LA'!$AG$5:$AG$157,$R42)+INDEX('FSM by LA'!$AJ$5:$AJ$157,$R42)+INDEX('FSM by LA'!$AM$5:$AM$157,$R42)</f>
        <v>4513</v>
      </c>
      <c r="L42" s="57" t="s">
        <v>251</v>
      </c>
      <c r="M42" s="58">
        <f>E42</f>
        <v>3010</v>
      </c>
      <c r="N42" s="58">
        <f>SUM(J42:K42)</f>
        <v>7719</v>
      </c>
      <c r="O42" s="58">
        <f t="shared" si="0"/>
        <v>10729</v>
      </c>
      <c r="P42" s="58">
        <f t="shared" si="1"/>
        <v>3601</v>
      </c>
      <c r="R42" s="57">
        <f>MATCH($A42,'FSM by LA'!$B$5:$B$157,0)</f>
        <v>41</v>
      </c>
      <c r="S42" s="57">
        <f>MATCH($A42,'Universal Credit by LA'!$A$5:$A$332,0)</f>
        <v>317</v>
      </c>
    </row>
    <row r="43" spans="1:19">
      <c r="A43" s="57" t="s">
        <v>118</v>
      </c>
      <c r="B43" s="57" t="s">
        <v>86</v>
      </c>
      <c r="C43" s="74" cm="1">
        <f t="array" ref="C43">INDEX('FSM by LA'!$E$5:$E$157,$R43)</f>
        <v>63339</v>
      </c>
      <c r="D43" s="61" cm="1">
        <f t="array" ref="D43">IFERROR(INDEX('Universal Credit by LA'!$B$5:$B$332,$S43),0)</f>
        <v>28080</v>
      </c>
      <c r="E43" s="61" cm="1">
        <f t="array" ref="E43">IFERROR(INDEX('Universal Credit by LA'!$C$5:$C$332,$S43)+INDEX('Universal Credit by LA'!$D$5:$D$332,$S43)+INDEX('Universal Credit by LA'!$E$5:$E$332,$S43),0)</f>
        <v>6120</v>
      </c>
      <c r="F43" s="61" cm="1">
        <f t="array" ref="F43">IFERROR(INDEX('Universal Credit by LA'!$F$5:$F$332,$S43)+INDEX('Universal Credit by LA'!$G$5:$G$332,$S43)+INDEX('Universal Credit by LA'!$H$5:$H$332,$S43)+INDEX('Universal Credit by LA'!$I$5:$I$332,$S43),0)</f>
        <v>9360</v>
      </c>
      <c r="G43" s="61" cm="1">
        <f t="array" ref="G43">IFERROR(INDEX('Universal Credit by LA'!$J$5:$J$332,$S43)+INDEX('Universal Credit by LA'!$K$5:$K$332,$S43)+INDEX('Universal Credit by LA'!$L$5:$L$332,$S43)+INDEX('Universal Credit by LA'!$M$5:$M$332,$S43)+INDEX('Universal Credit by LA'!$N$5:$N$332,$S43),0)</f>
        <v>12600</v>
      </c>
      <c r="H43" s="74" cm="1">
        <f t="array" ref="H43">INDEX('FSM by LA'!$C$5:$C$157,$R43)</f>
        <v>16387</v>
      </c>
      <c r="I43" s="75" cm="1">
        <f t="array" ref="I43">INDEX('FSM by LA'!$F$5:$F$157,$R43)+INDEX('FSM by LA'!$I$5:$I$157,$R43)+INDEX('FSM by LA'!$L$5:$L$157,$R43)</f>
        <v>2901</v>
      </c>
      <c r="J43" s="75" cm="1">
        <f t="array" ref="J43">INDEX('FSM by LA'!$O$5:$O$157,$R43)+INDEX('FSM by LA'!$R$5:$R$157,$R43)+INDEX('FSM by LA'!$U$5:$U$157,$R43)+INDEX('FSM by LA'!$X$5:$X$157,$R43)</f>
        <v>6047</v>
      </c>
      <c r="K43" s="75" cm="1">
        <f t="array" ref="K43">INDEX('FSM by LA'!$AA$5:$AA$157,$R43)+INDEX('FSM by LA'!$AD$5:$AD$157,$R43)+INDEX('FSM by LA'!$AG$5:$AG$157,$R43)+INDEX('FSM by LA'!$AJ$5:$AJ$157,$R43)+INDEX('FSM by LA'!$AM$5:$AM$157,$R43)</f>
        <v>7439</v>
      </c>
      <c r="L43" s="57" t="s">
        <v>251</v>
      </c>
      <c r="M43" s="58">
        <f>E43</f>
        <v>6120</v>
      </c>
      <c r="N43" s="58">
        <f>SUM(J43:K43)</f>
        <v>13486</v>
      </c>
      <c r="O43" s="58">
        <f t="shared" si="0"/>
        <v>19606</v>
      </c>
      <c r="P43" s="58">
        <f t="shared" si="1"/>
        <v>8474</v>
      </c>
      <c r="R43" s="57">
        <f>MATCH($A43,'FSM by LA'!$B$5:$B$157,0)</f>
        <v>123</v>
      </c>
      <c r="S43" s="57">
        <f>MATCH($A43,'Universal Credit by LA'!$A$5:$A$332,0)</f>
        <v>181</v>
      </c>
    </row>
    <row r="44" spans="1:19">
      <c r="A44" s="57" t="s">
        <v>119</v>
      </c>
      <c r="B44" s="57" t="s">
        <v>67</v>
      </c>
      <c r="C44" s="74" cm="1">
        <f t="array" ref="C44">INDEX('FSM by LA'!$E$5:$E$157,$R44)</f>
        <v>46885</v>
      </c>
      <c r="D44" s="61" cm="1">
        <f t="array" ref="D44">IFERROR(INDEX('Universal Credit by LA'!$B$5:$B$332,$S44),0)</f>
        <v>31610</v>
      </c>
      <c r="E44" s="61" cm="1">
        <f t="array" ref="E44">IFERROR(INDEX('Universal Credit by LA'!$C$5:$C$332,$S44)+INDEX('Universal Credit by LA'!$D$5:$D$332,$S44)+INDEX('Universal Credit by LA'!$E$5:$E$332,$S44),0)</f>
        <v>7080</v>
      </c>
      <c r="F44" s="61" cm="1">
        <f t="array" ref="F44">IFERROR(INDEX('Universal Credit by LA'!$F$5:$F$332,$S44)+INDEX('Universal Credit by LA'!$G$5:$G$332,$S44)+INDEX('Universal Credit by LA'!$H$5:$H$332,$S44)+INDEX('Universal Credit by LA'!$I$5:$I$332,$S44),0)</f>
        <v>10700</v>
      </c>
      <c r="G44" s="61" cm="1">
        <f t="array" ref="G44">IFERROR(INDEX('Universal Credit by LA'!$J$5:$J$332,$S44)+INDEX('Universal Credit by LA'!$K$5:$K$332,$S44)+INDEX('Universal Credit by LA'!$L$5:$L$332,$S44)+INDEX('Universal Credit by LA'!$M$5:$M$332,$S44)+INDEX('Universal Credit by LA'!$N$5:$N$332,$S44),0)</f>
        <v>13830</v>
      </c>
      <c r="H44" s="74" cm="1">
        <f t="array" ref="H44">INDEX('FSM by LA'!$C$5:$C$157,$R44)</f>
        <v>17270</v>
      </c>
      <c r="I44" s="75" cm="1">
        <f t="array" ref="I44">INDEX('FSM by LA'!$F$5:$F$157,$R44)+INDEX('FSM by LA'!$I$5:$I$157,$R44)+INDEX('FSM by LA'!$L$5:$L$157,$R44)</f>
        <v>3182</v>
      </c>
      <c r="J44" s="75" cm="1">
        <f t="array" ref="J44">INDEX('FSM by LA'!$O$5:$O$157,$R44)+INDEX('FSM by LA'!$R$5:$R$157,$R44)+INDEX('FSM by LA'!$U$5:$U$157,$R44)+INDEX('FSM by LA'!$X$5:$X$157,$R44)</f>
        <v>6289</v>
      </c>
      <c r="K44" s="75" cm="1">
        <f t="array" ref="K44">INDEX('FSM by LA'!$AA$5:$AA$157,$R44)+INDEX('FSM by LA'!$AD$5:$AD$157,$R44)+INDEX('FSM by LA'!$AG$5:$AG$157,$R44)+INDEX('FSM by LA'!$AJ$5:$AJ$157,$R44)+INDEX('FSM by LA'!$AM$5:$AM$157,$R44)</f>
        <v>7799</v>
      </c>
      <c r="L44" s="57" t="s">
        <v>250</v>
      </c>
      <c r="M44" s="58">
        <f>SUM(E44:F44)</f>
        <v>17780</v>
      </c>
      <c r="N44" s="58">
        <f>K44</f>
        <v>7799</v>
      </c>
      <c r="O44" s="58">
        <f t="shared" si="0"/>
        <v>25579</v>
      </c>
      <c r="P44" s="58">
        <f t="shared" si="1"/>
        <v>6031</v>
      </c>
      <c r="R44" s="57">
        <f>MATCH($A44,'FSM by LA'!$B$5:$B$157,0)</f>
        <v>96</v>
      </c>
      <c r="S44" s="57">
        <f>MATCH($A44,'Universal Credit by LA'!$A$5:$A$332,0)</f>
        <v>103</v>
      </c>
    </row>
    <row r="45" spans="1:19">
      <c r="A45" s="57" t="s">
        <v>120</v>
      </c>
      <c r="B45" s="57" t="s">
        <v>76</v>
      </c>
      <c r="C45" s="74" cm="1">
        <f t="array" ref="C45">INDEX('FSM by LA'!$E$5:$E$157,$R45)</f>
        <v>206182</v>
      </c>
      <c r="D45" s="61" cm="1">
        <f t="array" ref="D45">IFERROR(INDEX('Universal Credit by LA'!$B$5:$B$332,$S45),0)</f>
        <v>76230</v>
      </c>
      <c r="E45" s="61" cm="1">
        <f t="array" ref="E45">IFERROR(INDEX('Universal Credit by LA'!$C$5:$C$332,$S45)+INDEX('Universal Credit by LA'!$D$5:$D$332,$S45)+INDEX('Universal Credit by LA'!$E$5:$E$332,$S45),0)</f>
        <v>17420</v>
      </c>
      <c r="F45" s="61" cm="1">
        <f t="array" ref="F45">IFERROR(INDEX('Universal Credit by LA'!$F$5:$F$332,$S45)+INDEX('Universal Credit by LA'!$G$5:$G$332,$S45)+INDEX('Universal Credit by LA'!$H$5:$H$332,$S45)+INDEX('Universal Credit by LA'!$I$5:$I$332,$S45),0)</f>
        <v>25800</v>
      </c>
      <c r="G45" s="61" cm="1">
        <f t="array" ref="G45">IFERROR(INDEX('Universal Credit by LA'!$J$5:$J$332,$S45)+INDEX('Universal Credit by LA'!$K$5:$K$332,$S45)+INDEX('Universal Credit by LA'!$L$5:$L$332,$S45)+INDEX('Universal Credit by LA'!$M$5:$M$332,$S45)+INDEX('Universal Credit by LA'!$N$5:$N$332,$S45),0)</f>
        <v>33010</v>
      </c>
      <c r="H45" s="74" cm="1">
        <f t="array" ref="H45">INDEX('FSM by LA'!$C$5:$C$157,$R45)</f>
        <v>44083</v>
      </c>
      <c r="I45" s="75" cm="1">
        <f t="array" ref="I45">INDEX('FSM by LA'!$F$5:$F$157,$R45)+INDEX('FSM by LA'!$I$5:$I$157,$R45)+INDEX('FSM by LA'!$L$5:$L$157,$R45)</f>
        <v>8192</v>
      </c>
      <c r="J45" s="75" cm="1">
        <f t="array" ref="J45">INDEX('FSM by LA'!$O$5:$O$157,$R45)+INDEX('FSM by LA'!$R$5:$R$157,$R45)+INDEX('FSM by LA'!$U$5:$U$157,$R45)+INDEX('FSM by LA'!$X$5:$X$157,$R45)</f>
        <v>16462</v>
      </c>
      <c r="K45" s="75" cm="1">
        <f t="array" ref="K45">INDEX('FSM by LA'!$AA$5:$AA$157,$R45)+INDEX('FSM by LA'!$AD$5:$AD$157,$R45)+INDEX('FSM by LA'!$AG$5:$AG$157,$R45)+INDEX('FSM by LA'!$AJ$5:$AJ$157,$R45)+INDEX('FSM by LA'!$AM$5:$AM$157,$R45)</f>
        <v>19429</v>
      </c>
      <c r="L45" s="57" t="s">
        <v>251</v>
      </c>
      <c r="M45" s="58">
        <f>E45</f>
        <v>17420</v>
      </c>
      <c r="N45" s="58">
        <f>SUM(J45:K45)</f>
        <v>35891</v>
      </c>
      <c r="O45" s="58">
        <f t="shared" si="0"/>
        <v>53311</v>
      </c>
      <c r="P45" s="58">
        <f t="shared" si="1"/>
        <v>22919</v>
      </c>
      <c r="R45" s="57">
        <f>MATCH($A45,'FSM by LA'!$B$5:$B$157,0)</f>
        <v>79</v>
      </c>
      <c r="S45" s="57">
        <f>MATCH($A45,'Universal Credit by LA'!$A$5:$A$332,0)</f>
        <v>51</v>
      </c>
    </row>
    <row r="46" spans="1:19">
      <c r="A46" s="57" t="s">
        <v>121</v>
      </c>
      <c r="B46" s="57" t="s">
        <v>104</v>
      </c>
      <c r="C46" s="74" cm="1">
        <f t="array" ref="C46">INDEX('FSM by LA'!$E$5:$E$157,$R46)</f>
        <v>25429</v>
      </c>
      <c r="D46" s="61" cm="1">
        <f t="array" ref="D46">IFERROR(INDEX('Universal Credit by LA'!$B$5:$B$332,$S46),0)</f>
        <v>12800</v>
      </c>
      <c r="E46" s="61" cm="1">
        <f t="array" ref="E46">IFERROR(INDEX('Universal Credit by LA'!$C$5:$C$332,$S46)+INDEX('Universal Credit by LA'!$D$5:$D$332,$S46)+INDEX('Universal Credit by LA'!$E$5:$E$332,$S46),0)</f>
        <v>2900</v>
      </c>
      <c r="F46" s="61" cm="1">
        <f t="array" ref="F46">IFERROR(INDEX('Universal Credit by LA'!$F$5:$F$332,$S46)+INDEX('Universal Credit by LA'!$G$5:$G$332,$S46)+INDEX('Universal Credit by LA'!$H$5:$H$332,$S46)+INDEX('Universal Credit by LA'!$I$5:$I$332,$S46),0)</f>
        <v>4380</v>
      </c>
      <c r="G46" s="61" cm="1">
        <f t="array" ref="G46">IFERROR(INDEX('Universal Credit by LA'!$J$5:$J$332,$S46)+INDEX('Universal Credit by LA'!$K$5:$K$332,$S46)+INDEX('Universal Credit by LA'!$L$5:$L$332,$S46)+INDEX('Universal Credit by LA'!$M$5:$M$332,$S46)+INDEX('Universal Credit by LA'!$N$5:$N$332,$S46),0)</f>
        <v>5520</v>
      </c>
      <c r="H46" s="74" cm="1">
        <f t="array" ref="H46">INDEX('FSM by LA'!$C$5:$C$157,$R46)</f>
        <v>8108</v>
      </c>
      <c r="I46" s="75" cm="1">
        <f t="array" ref="I46">INDEX('FSM by LA'!$F$5:$F$157,$R46)+INDEX('FSM by LA'!$I$5:$I$157,$R46)+INDEX('FSM by LA'!$L$5:$L$157,$R46)</f>
        <v>1449</v>
      </c>
      <c r="J46" s="75" cm="1">
        <f t="array" ref="J46">INDEX('FSM by LA'!$O$5:$O$157,$R46)+INDEX('FSM by LA'!$R$5:$R$157,$R46)+INDEX('FSM by LA'!$U$5:$U$157,$R46)+INDEX('FSM by LA'!$X$5:$X$157,$R46)</f>
        <v>2976</v>
      </c>
      <c r="K46" s="75" cm="1">
        <f t="array" ref="K46">INDEX('FSM by LA'!$AA$5:$AA$157,$R46)+INDEX('FSM by LA'!$AD$5:$AD$157,$R46)+INDEX('FSM by LA'!$AG$5:$AG$157,$R46)+INDEX('FSM by LA'!$AJ$5:$AJ$157,$R46)+INDEX('FSM by LA'!$AM$5:$AM$157,$R46)</f>
        <v>3683</v>
      </c>
      <c r="L46" s="57" t="s">
        <v>251</v>
      </c>
      <c r="M46" s="58">
        <f>E46</f>
        <v>2900</v>
      </c>
      <c r="N46" s="58">
        <f>SUM(J46:K46)</f>
        <v>6659</v>
      </c>
      <c r="O46" s="58">
        <f t="shared" si="0"/>
        <v>9559</v>
      </c>
      <c r="P46" s="58">
        <f t="shared" si="1"/>
        <v>3241</v>
      </c>
      <c r="R46" s="57">
        <f>MATCH($A46,'FSM by LA'!$B$5:$B$157,0)</f>
        <v>3</v>
      </c>
      <c r="S46" s="57">
        <f>MATCH($A46,'Universal Credit by LA'!$A$5:$A$332,0)</f>
        <v>130</v>
      </c>
    </row>
    <row r="47" spans="1:19">
      <c r="A47" s="57" t="s">
        <v>122</v>
      </c>
      <c r="B47" s="57" t="s">
        <v>73</v>
      </c>
      <c r="C47" s="74" cm="1">
        <f t="array" ref="C47">INDEX('FSM by LA'!$E$5:$E$157,$R47)</f>
        <v>84866</v>
      </c>
      <c r="D47" s="61" cm="1">
        <f t="array" ref="D47">IFERROR(INDEX('Universal Credit by LA'!$B$5:$B$332,$S47),0)</f>
        <v>29050</v>
      </c>
      <c r="E47" s="61" cm="1">
        <f t="array" ref="E47">IFERROR(INDEX('Universal Credit by LA'!$C$5:$C$332,$S47)+INDEX('Universal Credit by LA'!$D$5:$D$332,$S47)+INDEX('Universal Credit by LA'!$E$5:$E$332,$S47),0)</f>
        <v>6320</v>
      </c>
      <c r="F47" s="61" cm="1">
        <f t="array" ref="F47">IFERROR(INDEX('Universal Credit by LA'!$F$5:$F$332,$S47)+INDEX('Universal Credit by LA'!$G$5:$G$332,$S47)+INDEX('Universal Credit by LA'!$H$5:$H$332,$S47)+INDEX('Universal Credit by LA'!$I$5:$I$332,$S47),0)</f>
        <v>9880</v>
      </c>
      <c r="G47" s="61" cm="1">
        <f t="array" ref="G47">IFERROR(INDEX('Universal Credit by LA'!$J$5:$J$332,$S47)+INDEX('Universal Credit by LA'!$K$5:$K$332,$S47)+INDEX('Universal Credit by LA'!$L$5:$L$332,$S47)+INDEX('Universal Credit by LA'!$M$5:$M$332,$S47)+INDEX('Universal Credit by LA'!$N$5:$N$332,$S47),0)</f>
        <v>12850</v>
      </c>
      <c r="H47" s="74" cm="1">
        <f t="array" ref="H47">INDEX('FSM by LA'!$C$5:$C$157,$R47)</f>
        <v>17328</v>
      </c>
      <c r="I47" s="75" cm="1">
        <f t="array" ref="I47">INDEX('FSM by LA'!$F$5:$F$157,$R47)+INDEX('FSM by LA'!$I$5:$I$157,$R47)+INDEX('FSM by LA'!$L$5:$L$157,$R47)</f>
        <v>2890</v>
      </c>
      <c r="J47" s="75" cm="1">
        <f t="array" ref="J47">INDEX('FSM by LA'!$O$5:$O$157,$R47)+INDEX('FSM by LA'!$R$5:$R$157,$R47)+INDEX('FSM by LA'!$U$5:$U$157,$R47)+INDEX('FSM by LA'!$X$5:$X$157,$R47)</f>
        <v>6264</v>
      </c>
      <c r="K47" s="75" cm="1">
        <f t="array" ref="K47">INDEX('FSM by LA'!$AA$5:$AA$157,$R47)+INDEX('FSM by LA'!$AD$5:$AD$157,$R47)+INDEX('FSM by LA'!$AG$5:$AG$157,$R47)+INDEX('FSM by LA'!$AJ$5:$AJ$157,$R47)+INDEX('FSM by LA'!$AM$5:$AM$157,$R47)</f>
        <v>8174</v>
      </c>
      <c r="L47" s="57" t="s">
        <v>251</v>
      </c>
      <c r="M47" s="58">
        <f>E47</f>
        <v>6320</v>
      </c>
      <c r="N47" s="58">
        <f>SUM(J47:K47)</f>
        <v>14438</v>
      </c>
      <c r="O47" s="58">
        <f t="shared" si="0"/>
        <v>20758</v>
      </c>
      <c r="P47" s="58">
        <f t="shared" si="1"/>
        <v>8292</v>
      </c>
      <c r="R47" s="57">
        <f>MATCH($A47,'FSM by LA'!$B$5:$B$157,0)</f>
        <v>145</v>
      </c>
      <c r="S47" s="57">
        <f>MATCH($A47,'Universal Credit by LA'!$A$5:$A$332,0)</f>
        <v>263</v>
      </c>
    </row>
    <row r="48" spans="1:19">
      <c r="A48" s="57" t="s">
        <v>123</v>
      </c>
      <c r="B48" s="57" t="s">
        <v>67</v>
      </c>
      <c r="C48" s="74" cm="1">
        <f t="array" ref="C48">INDEX('FSM by LA'!$E$5:$E$157,$R48)</f>
        <v>38160</v>
      </c>
      <c r="D48" s="61" cm="1">
        <f t="array" ref="D48">IFERROR(INDEX('Universal Credit by LA'!$B$5:$B$332,$S48),0)</f>
        <v>21540</v>
      </c>
      <c r="E48" s="61" cm="1">
        <f t="array" ref="E48">IFERROR(INDEX('Universal Credit by LA'!$C$5:$C$332,$S48)+INDEX('Universal Credit by LA'!$D$5:$D$332,$S48)+INDEX('Universal Credit by LA'!$E$5:$E$332,$S48),0)</f>
        <v>4780</v>
      </c>
      <c r="F48" s="61" cm="1">
        <f t="array" ref="F48">IFERROR(INDEX('Universal Credit by LA'!$F$5:$F$332,$S48)+INDEX('Universal Credit by LA'!$G$5:$G$332,$S48)+INDEX('Universal Credit by LA'!$H$5:$H$332,$S48)+INDEX('Universal Credit by LA'!$I$5:$I$332,$S48),0)</f>
        <v>7360</v>
      </c>
      <c r="G48" s="61" cm="1">
        <f t="array" ref="G48">IFERROR(INDEX('Universal Credit by LA'!$J$5:$J$332,$S48)+INDEX('Universal Credit by LA'!$K$5:$K$332,$S48)+INDEX('Universal Credit by LA'!$L$5:$L$332,$S48)+INDEX('Universal Credit by LA'!$M$5:$M$332,$S48)+INDEX('Universal Credit by LA'!$N$5:$N$332,$S48),0)</f>
        <v>9400</v>
      </c>
      <c r="H48" s="74" cm="1">
        <f t="array" ref="H48">INDEX('FSM by LA'!$C$5:$C$157,$R48)</f>
        <v>12817</v>
      </c>
      <c r="I48" s="75" cm="1">
        <f t="array" ref="I48">INDEX('FSM by LA'!$F$5:$F$157,$R48)+INDEX('FSM by LA'!$I$5:$I$157,$R48)+INDEX('FSM by LA'!$L$5:$L$157,$R48)</f>
        <v>2490</v>
      </c>
      <c r="J48" s="75" cm="1">
        <f t="array" ref="J48">INDEX('FSM by LA'!$O$5:$O$157,$R48)+INDEX('FSM by LA'!$R$5:$R$157,$R48)+INDEX('FSM by LA'!$U$5:$U$157,$R48)+INDEX('FSM by LA'!$X$5:$X$157,$R48)</f>
        <v>4800</v>
      </c>
      <c r="K48" s="75" cm="1">
        <f t="array" ref="K48">INDEX('FSM by LA'!$AA$5:$AA$157,$R48)+INDEX('FSM by LA'!$AD$5:$AD$157,$R48)+INDEX('FSM by LA'!$AG$5:$AG$157,$R48)+INDEX('FSM by LA'!$AJ$5:$AJ$157,$R48)+INDEX('FSM by LA'!$AM$5:$AM$157,$R48)</f>
        <v>5527</v>
      </c>
      <c r="L48" s="57" t="s">
        <v>250</v>
      </c>
      <c r="M48" s="58">
        <f>SUM(E48:F48)</f>
        <v>12140</v>
      </c>
      <c r="N48" s="58">
        <f>K48</f>
        <v>5527</v>
      </c>
      <c r="O48" s="58">
        <f t="shared" si="0"/>
        <v>17667</v>
      </c>
      <c r="P48" s="58">
        <f t="shared" si="1"/>
        <v>3873</v>
      </c>
      <c r="R48" s="57">
        <f>MATCH($A48,'FSM by LA'!$B$5:$B$157,0)</f>
        <v>97</v>
      </c>
      <c r="S48" s="57">
        <f>MATCH($A48,'Universal Credit by LA'!$A$5:$A$332,0)</f>
        <v>104</v>
      </c>
    </row>
    <row r="49" spans="1:19">
      <c r="A49" s="57" t="s">
        <v>124</v>
      </c>
      <c r="B49" s="57" t="s">
        <v>67</v>
      </c>
      <c r="C49" s="74" cm="1">
        <f t="array" ref="C49">INDEX('FSM by LA'!$E$5:$E$157,$R49)</f>
        <v>27585</v>
      </c>
      <c r="D49" s="61" cm="1">
        <f t="array" ref="D49">IFERROR(INDEX('Universal Credit by LA'!$B$5:$B$332,$S49),0)</f>
        <v>25010</v>
      </c>
      <c r="E49" s="61" cm="1">
        <f t="array" ref="E49">IFERROR(INDEX('Universal Credit by LA'!$C$5:$C$332,$S49)+INDEX('Universal Credit by LA'!$D$5:$D$332,$S49)+INDEX('Universal Credit by LA'!$E$5:$E$332,$S49),0)</f>
        <v>5970</v>
      </c>
      <c r="F49" s="61" cm="1">
        <f t="array" ref="F49">IFERROR(INDEX('Universal Credit by LA'!$F$5:$F$332,$S49)+INDEX('Universal Credit by LA'!$G$5:$G$332,$S49)+INDEX('Universal Credit by LA'!$H$5:$H$332,$S49)+INDEX('Universal Credit by LA'!$I$5:$I$332,$S49),0)</f>
        <v>8350</v>
      </c>
      <c r="G49" s="61" cm="1">
        <f t="array" ref="G49">IFERROR(INDEX('Universal Credit by LA'!$J$5:$J$332,$S49)+INDEX('Universal Credit by LA'!$K$5:$K$332,$S49)+INDEX('Universal Credit by LA'!$L$5:$L$332,$S49)+INDEX('Universal Credit by LA'!$M$5:$M$332,$S49)+INDEX('Universal Credit by LA'!$N$5:$N$332,$S49),0)</f>
        <v>10690</v>
      </c>
      <c r="H49" s="74" cm="1">
        <f t="array" ref="H49">INDEX('FSM by LA'!$C$5:$C$157,$R49)</f>
        <v>13479</v>
      </c>
      <c r="I49" s="75" cm="1">
        <f t="array" ref="I49">INDEX('FSM by LA'!$F$5:$F$157,$R49)+INDEX('FSM by LA'!$I$5:$I$157,$R49)+INDEX('FSM by LA'!$L$5:$L$157,$R49)</f>
        <v>2516</v>
      </c>
      <c r="J49" s="75" cm="1">
        <f t="array" ref="J49">INDEX('FSM by LA'!$O$5:$O$157,$R49)+INDEX('FSM by LA'!$R$5:$R$157,$R49)+INDEX('FSM by LA'!$U$5:$U$157,$R49)+INDEX('FSM by LA'!$X$5:$X$157,$R49)</f>
        <v>4439</v>
      </c>
      <c r="K49" s="75" cm="1">
        <f t="array" ref="K49">INDEX('FSM by LA'!$AA$5:$AA$157,$R49)+INDEX('FSM by LA'!$AD$5:$AD$157,$R49)+INDEX('FSM by LA'!$AG$5:$AG$157,$R49)+INDEX('FSM by LA'!$AJ$5:$AJ$157,$R49)+INDEX('FSM by LA'!$AM$5:$AM$157,$R49)</f>
        <v>6524</v>
      </c>
      <c r="L49" s="57" t="s">
        <v>250</v>
      </c>
      <c r="M49" s="58">
        <f>SUM(E49:F49)</f>
        <v>14320</v>
      </c>
      <c r="N49" s="58">
        <f>K49</f>
        <v>6524</v>
      </c>
      <c r="O49" s="58">
        <f t="shared" si="0"/>
        <v>20844</v>
      </c>
      <c r="P49" s="58">
        <f t="shared" si="1"/>
        <v>4166</v>
      </c>
      <c r="R49" s="57">
        <f>MATCH($A49,'FSM by LA'!$B$5:$B$157,0)</f>
        <v>98</v>
      </c>
      <c r="S49" s="57">
        <f>MATCH($A49,'Universal Credit by LA'!$A$5:$A$332,0)</f>
        <v>105</v>
      </c>
    </row>
    <row r="50" spans="1:19">
      <c r="A50" s="57" t="s">
        <v>125</v>
      </c>
      <c r="B50" s="57" t="s">
        <v>81</v>
      </c>
      <c r="C50" s="74" cm="1">
        <f t="array" ref="C50">INDEX('FSM by LA'!$E$5:$E$157,$R50)</f>
        <v>17761</v>
      </c>
      <c r="D50" s="61" cm="1">
        <f t="array" ref="D50">IFERROR(INDEX('Universal Credit by LA'!$B$5:$B$332,$S50),0)</f>
        <v>9730</v>
      </c>
      <c r="E50" s="61" cm="1">
        <f t="array" ref="E50">IFERROR(INDEX('Universal Credit by LA'!$C$5:$C$332,$S50)+INDEX('Universal Credit by LA'!$D$5:$D$332,$S50)+INDEX('Universal Credit by LA'!$E$5:$E$332,$S50),0)</f>
        <v>2190</v>
      </c>
      <c r="F50" s="61" cm="1">
        <f t="array" ref="F50">IFERROR(INDEX('Universal Credit by LA'!$F$5:$F$332,$S50)+INDEX('Universal Credit by LA'!$G$5:$G$332,$S50)+INDEX('Universal Credit by LA'!$H$5:$H$332,$S50)+INDEX('Universal Credit by LA'!$I$5:$I$332,$S50),0)</f>
        <v>3270</v>
      </c>
      <c r="G50" s="61" cm="1">
        <f t="array" ref="G50">IFERROR(INDEX('Universal Credit by LA'!$J$5:$J$332,$S50)+INDEX('Universal Credit by LA'!$K$5:$K$332,$S50)+INDEX('Universal Credit by LA'!$L$5:$L$332,$S50)+INDEX('Universal Credit by LA'!$M$5:$M$332,$S50)+INDEX('Universal Credit by LA'!$N$5:$N$332,$S50),0)</f>
        <v>4270</v>
      </c>
      <c r="H50" s="74" cm="1">
        <f t="array" ref="H50">INDEX('FSM by LA'!$C$5:$C$157,$R50)</f>
        <v>7059</v>
      </c>
      <c r="I50" s="75" cm="1">
        <f t="array" ref="I50">INDEX('FSM by LA'!$F$5:$F$157,$R50)+INDEX('FSM by LA'!$I$5:$I$157,$R50)+INDEX('FSM by LA'!$L$5:$L$157,$R50)</f>
        <v>1192</v>
      </c>
      <c r="J50" s="75" cm="1">
        <f t="array" ref="J50">INDEX('FSM by LA'!$O$5:$O$157,$R50)+INDEX('FSM by LA'!$R$5:$R$157,$R50)+INDEX('FSM by LA'!$U$5:$U$157,$R50)+INDEX('FSM by LA'!$X$5:$X$157,$R50)</f>
        <v>2529</v>
      </c>
      <c r="K50" s="75" cm="1">
        <f t="array" ref="K50">INDEX('FSM by LA'!$AA$5:$AA$157,$R50)+INDEX('FSM by LA'!$AD$5:$AD$157,$R50)+INDEX('FSM by LA'!$AG$5:$AG$157,$R50)+INDEX('FSM by LA'!$AJ$5:$AJ$157,$R50)+INDEX('FSM by LA'!$AM$5:$AM$157,$R50)</f>
        <v>3338</v>
      </c>
      <c r="L50" s="57" t="s">
        <v>251</v>
      </c>
      <c r="M50" s="58">
        <f>E50</f>
        <v>2190</v>
      </c>
      <c r="N50" s="58">
        <f>SUM(J50:K50)</f>
        <v>5867</v>
      </c>
      <c r="O50" s="58">
        <f t="shared" si="0"/>
        <v>8057</v>
      </c>
      <c r="P50" s="58">
        <f t="shared" si="1"/>
        <v>1673</v>
      </c>
      <c r="R50" s="57">
        <f>MATCH($A50,'FSM by LA'!$B$5:$B$157,0)</f>
        <v>20</v>
      </c>
      <c r="S50" s="57">
        <f>MATCH($A50,'Universal Credit by LA'!$A$5:$A$332,0)</f>
        <v>148</v>
      </c>
    </row>
    <row r="51" spans="1:19">
      <c r="A51" s="57" t="s">
        <v>126</v>
      </c>
      <c r="B51" s="57" t="s">
        <v>67</v>
      </c>
      <c r="C51" s="74" cm="1">
        <f t="array" ref="C51">INDEX('FSM by LA'!$E$5:$E$157,$R51)</f>
        <v>16089</v>
      </c>
      <c r="D51" s="61" cm="1">
        <f t="array" ref="D51">IFERROR(INDEX('Universal Credit by LA'!$B$5:$B$332,$S51),0)</f>
        <v>8710</v>
      </c>
      <c r="E51" s="61" cm="1">
        <f t="array" ref="E51">IFERROR(INDEX('Universal Credit by LA'!$C$5:$C$332,$S51)+INDEX('Universal Credit by LA'!$D$5:$D$332,$S51)+INDEX('Universal Credit by LA'!$E$5:$E$332,$S51),0)</f>
        <v>1900</v>
      </c>
      <c r="F51" s="61" cm="1">
        <f t="array" ref="F51">IFERROR(INDEX('Universal Credit by LA'!$F$5:$F$332,$S51)+INDEX('Universal Credit by LA'!$G$5:$G$332,$S51)+INDEX('Universal Credit by LA'!$H$5:$H$332,$S51)+INDEX('Universal Credit by LA'!$I$5:$I$332,$S51),0)</f>
        <v>2960</v>
      </c>
      <c r="G51" s="61" cm="1">
        <f t="array" ref="G51">IFERROR(INDEX('Universal Credit by LA'!$J$5:$J$332,$S51)+INDEX('Universal Credit by LA'!$K$5:$K$332,$S51)+INDEX('Universal Credit by LA'!$L$5:$L$332,$S51)+INDEX('Universal Credit by LA'!$M$5:$M$332,$S51)+INDEX('Universal Credit by LA'!$N$5:$N$332,$S51),0)</f>
        <v>3850</v>
      </c>
      <c r="H51" s="74" cm="1">
        <f t="array" ref="H51">INDEX('FSM by LA'!$C$5:$C$157,$R51)</f>
        <v>5186</v>
      </c>
      <c r="I51" s="75" cm="1">
        <f t="array" ref="I51">INDEX('FSM by LA'!$F$5:$F$157,$R51)+INDEX('FSM by LA'!$I$5:$I$157,$R51)+INDEX('FSM by LA'!$L$5:$L$157,$R51)</f>
        <v>846</v>
      </c>
      <c r="J51" s="75" cm="1">
        <f t="array" ref="J51">INDEX('FSM by LA'!$O$5:$O$157,$R51)+INDEX('FSM by LA'!$R$5:$R$157,$R51)+INDEX('FSM by LA'!$U$5:$U$157,$R51)+INDEX('FSM by LA'!$X$5:$X$157,$R51)</f>
        <v>1789</v>
      </c>
      <c r="K51" s="75" cm="1">
        <f t="array" ref="K51">INDEX('FSM by LA'!$AA$5:$AA$157,$R51)+INDEX('FSM by LA'!$AD$5:$AD$157,$R51)+INDEX('FSM by LA'!$AG$5:$AG$157,$R51)+INDEX('FSM by LA'!$AJ$5:$AJ$157,$R51)+INDEX('FSM by LA'!$AM$5:$AM$157,$R51)</f>
        <v>2551</v>
      </c>
      <c r="L51" s="57" t="s">
        <v>250</v>
      </c>
      <c r="M51" s="58">
        <f>SUM(E51:F51)</f>
        <v>4860</v>
      </c>
      <c r="N51" s="58">
        <f>K51</f>
        <v>2551</v>
      </c>
      <c r="O51" s="58">
        <f t="shared" si="0"/>
        <v>7411</v>
      </c>
      <c r="P51" s="58">
        <f t="shared" si="1"/>
        <v>1299</v>
      </c>
      <c r="R51" s="57">
        <f>MATCH($A51,'FSM by LA'!$B$5:$B$157,0)</f>
        <v>99</v>
      </c>
      <c r="S51" s="57">
        <f>MATCH($A51,'Universal Credit by LA'!$A$5:$A$332,0)</f>
        <v>106</v>
      </c>
    </row>
    <row r="52" spans="1:19">
      <c r="A52" s="57" t="s">
        <v>127</v>
      </c>
      <c r="B52" s="57" t="s">
        <v>86</v>
      </c>
      <c r="C52" s="74" cm="1">
        <f t="array" ref="C52">INDEX('FSM by LA'!$E$5:$E$157,$R52)</f>
        <v>177640</v>
      </c>
      <c r="D52" s="61" cm="1">
        <f t="array" ref="D52">IFERROR(INDEX('Universal Credit by LA'!$B$5:$B$332,$S52),0)</f>
        <v>59300</v>
      </c>
      <c r="E52" s="61" cm="1">
        <f t="array" ref="E52">IFERROR(INDEX('Universal Credit by LA'!$C$5:$C$332,$S52)+INDEX('Universal Credit by LA'!$D$5:$D$332,$S52)+INDEX('Universal Credit by LA'!$E$5:$E$332,$S52),0)</f>
        <v>13340</v>
      </c>
      <c r="F52" s="61" cm="1">
        <f t="array" ref="F52">IFERROR(INDEX('Universal Credit by LA'!$F$5:$F$332,$S52)+INDEX('Universal Credit by LA'!$G$5:$G$332,$S52)+INDEX('Universal Credit by LA'!$H$5:$H$332,$S52)+INDEX('Universal Credit by LA'!$I$5:$I$332,$S52),0)</f>
        <v>19900</v>
      </c>
      <c r="G52" s="61" cm="1">
        <f t="array" ref="G52">IFERROR(INDEX('Universal Credit by LA'!$J$5:$J$332,$S52)+INDEX('Universal Credit by LA'!$K$5:$K$332,$S52)+INDEX('Universal Credit by LA'!$L$5:$L$332,$S52)+INDEX('Universal Credit by LA'!$M$5:$M$332,$S52)+INDEX('Universal Credit by LA'!$N$5:$N$332,$S52),0)</f>
        <v>26060</v>
      </c>
      <c r="H52" s="74" cm="1">
        <f t="array" ref="H52">INDEX('FSM by LA'!$C$5:$C$157,$R52)</f>
        <v>37761</v>
      </c>
      <c r="I52" s="75" cm="1">
        <f t="array" ref="I52">INDEX('FSM by LA'!$F$5:$F$157,$R52)+INDEX('FSM by LA'!$I$5:$I$157,$R52)+INDEX('FSM by LA'!$L$5:$L$157,$R52)</f>
        <v>6527</v>
      </c>
      <c r="J52" s="75" cm="1">
        <f t="array" ref="J52">INDEX('FSM by LA'!$O$5:$O$157,$R52)+INDEX('FSM by LA'!$R$5:$R$157,$R52)+INDEX('FSM by LA'!$U$5:$U$157,$R52)+INDEX('FSM by LA'!$X$5:$X$157,$R52)</f>
        <v>14059</v>
      </c>
      <c r="K52" s="75" cm="1">
        <f t="array" ref="K52">INDEX('FSM by LA'!$AA$5:$AA$157,$R52)+INDEX('FSM by LA'!$AD$5:$AD$157,$R52)+INDEX('FSM by LA'!$AG$5:$AG$157,$R52)+INDEX('FSM by LA'!$AJ$5:$AJ$157,$R52)+INDEX('FSM by LA'!$AM$5:$AM$157,$R52)</f>
        <v>17175</v>
      </c>
      <c r="L52" s="57" t="s">
        <v>251</v>
      </c>
      <c r="M52" s="58">
        <f>E52</f>
        <v>13340</v>
      </c>
      <c r="N52" s="58">
        <f>SUM(J52:K52)</f>
        <v>31234</v>
      </c>
      <c r="O52" s="58">
        <f t="shared" si="0"/>
        <v>44574</v>
      </c>
      <c r="P52" s="58">
        <f t="shared" si="1"/>
        <v>14726</v>
      </c>
      <c r="R52" s="57">
        <f>MATCH($A52,'FSM by LA'!$B$5:$B$157,0)</f>
        <v>124</v>
      </c>
      <c r="S52" s="57">
        <f>MATCH($A52,'Universal Credit by LA'!$A$5:$A$332,0)</f>
        <v>187</v>
      </c>
    </row>
    <row r="53" spans="1:19">
      <c r="A53" s="57" t="s">
        <v>128</v>
      </c>
      <c r="B53" s="57" t="s">
        <v>67</v>
      </c>
      <c r="C53" s="74" cm="1">
        <f t="array" ref="C53">INDEX('FSM by LA'!$E$5:$E$157,$R53)</f>
        <v>31610</v>
      </c>
      <c r="D53" s="61" cm="1">
        <f t="array" ref="D53">IFERROR(INDEX('Universal Credit by LA'!$B$5:$B$332,$S53),0)</f>
        <v>19820</v>
      </c>
      <c r="E53" s="61" cm="1">
        <f t="array" ref="E53">IFERROR(INDEX('Universal Credit by LA'!$C$5:$C$332,$S53)+INDEX('Universal Credit by LA'!$D$5:$D$332,$S53)+INDEX('Universal Credit by LA'!$E$5:$E$332,$S53),0)</f>
        <v>4610</v>
      </c>
      <c r="F53" s="61" cm="1">
        <f t="array" ref="F53">IFERROR(INDEX('Universal Credit by LA'!$F$5:$F$332,$S53)+INDEX('Universal Credit by LA'!$G$5:$G$332,$S53)+INDEX('Universal Credit by LA'!$H$5:$H$332,$S53)+INDEX('Universal Credit by LA'!$I$5:$I$332,$S53),0)</f>
        <v>6610</v>
      </c>
      <c r="G53" s="61" cm="1">
        <f t="array" ref="G53">IFERROR(INDEX('Universal Credit by LA'!$J$5:$J$332,$S53)+INDEX('Universal Credit by LA'!$K$5:$K$332,$S53)+INDEX('Universal Credit by LA'!$L$5:$L$332,$S53)+INDEX('Universal Credit by LA'!$M$5:$M$332,$S53)+INDEX('Universal Credit by LA'!$N$5:$N$332,$S53),0)</f>
        <v>8600</v>
      </c>
      <c r="H53" s="74" cm="1">
        <f t="array" ref="H53">INDEX('FSM by LA'!$C$5:$C$157,$R53)</f>
        <v>9404</v>
      </c>
      <c r="I53" s="75" cm="1">
        <f t="array" ref="I53">INDEX('FSM by LA'!$F$5:$F$157,$R53)+INDEX('FSM by LA'!$I$5:$I$157,$R53)+INDEX('FSM by LA'!$L$5:$L$157,$R53)</f>
        <v>1749</v>
      </c>
      <c r="J53" s="75" cm="1">
        <f t="array" ref="J53">INDEX('FSM by LA'!$O$5:$O$157,$R53)+INDEX('FSM by LA'!$R$5:$R$157,$R53)+INDEX('FSM by LA'!$U$5:$U$157,$R53)+INDEX('FSM by LA'!$X$5:$X$157,$R53)</f>
        <v>3371</v>
      </c>
      <c r="K53" s="75" cm="1">
        <f t="array" ref="K53">INDEX('FSM by LA'!$AA$5:$AA$157,$R53)+INDEX('FSM by LA'!$AD$5:$AD$157,$R53)+INDEX('FSM by LA'!$AG$5:$AG$157,$R53)+INDEX('FSM by LA'!$AJ$5:$AJ$157,$R53)+INDEX('FSM by LA'!$AM$5:$AM$157,$R53)</f>
        <v>4284</v>
      </c>
      <c r="L53" s="57" t="s">
        <v>250</v>
      </c>
      <c r="M53" s="58">
        <f>SUM(E53:F53)</f>
        <v>11220</v>
      </c>
      <c r="N53" s="58">
        <f>K53</f>
        <v>4284</v>
      </c>
      <c r="O53" s="58">
        <f t="shared" si="0"/>
        <v>15504</v>
      </c>
      <c r="P53" s="58">
        <f t="shared" si="1"/>
        <v>4316</v>
      </c>
      <c r="R53" s="57">
        <f>MATCH($A53,'FSM by LA'!$B$5:$B$157,0)</f>
        <v>100</v>
      </c>
      <c r="S53" s="57">
        <f>MATCH($A53,'Universal Credit by LA'!$A$5:$A$332,0)</f>
        <v>107</v>
      </c>
    </row>
    <row r="54" spans="1:19">
      <c r="A54" s="57" t="s">
        <v>129</v>
      </c>
      <c r="B54" s="57" t="s">
        <v>67</v>
      </c>
      <c r="C54" s="74" cm="1">
        <f t="array" ref="C54">INDEX('FSM by LA'!$E$5:$E$157,$R54)</f>
        <v>34587</v>
      </c>
      <c r="D54" s="61" cm="1">
        <f t="array" ref="D54">IFERROR(INDEX('Universal Credit by LA'!$B$5:$B$332,$S54),0)</f>
        <v>14970</v>
      </c>
      <c r="E54" s="61" cm="1">
        <f t="array" ref="E54">IFERROR(INDEX('Universal Credit by LA'!$C$5:$C$332,$S54)+INDEX('Universal Credit by LA'!$D$5:$D$332,$S54)+INDEX('Universal Credit by LA'!$E$5:$E$332,$S54),0)</f>
        <v>3440</v>
      </c>
      <c r="F54" s="61" cm="1">
        <f t="array" ref="F54">IFERROR(INDEX('Universal Credit by LA'!$F$5:$F$332,$S54)+INDEX('Universal Credit by LA'!$G$5:$G$332,$S54)+INDEX('Universal Credit by LA'!$H$5:$H$332,$S54)+INDEX('Universal Credit by LA'!$I$5:$I$332,$S54),0)</f>
        <v>4930</v>
      </c>
      <c r="G54" s="61" cm="1">
        <f t="array" ref="G54">IFERROR(INDEX('Universal Credit by LA'!$J$5:$J$332,$S54)+INDEX('Universal Credit by LA'!$K$5:$K$332,$S54)+INDEX('Universal Credit by LA'!$L$5:$L$332,$S54)+INDEX('Universal Credit by LA'!$M$5:$M$332,$S54)+INDEX('Universal Credit by LA'!$N$5:$N$332,$S54),0)</f>
        <v>6600</v>
      </c>
      <c r="H54" s="74" cm="1">
        <f t="array" ref="H54">INDEX('FSM by LA'!$C$5:$C$157,$R54)</f>
        <v>7086</v>
      </c>
      <c r="I54" s="75" cm="1">
        <f t="array" ref="I54">INDEX('FSM by LA'!$F$5:$F$157,$R54)+INDEX('FSM by LA'!$I$5:$I$157,$R54)+INDEX('FSM by LA'!$L$5:$L$157,$R54)</f>
        <v>1131</v>
      </c>
      <c r="J54" s="75" cm="1">
        <f t="array" ref="J54">INDEX('FSM by LA'!$O$5:$O$157,$R54)+INDEX('FSM by LA'!$R$5:$R$157,$R54)+INDEX('FSM by LA'!$U$5:$U$157,$R54)+INDEX('FSM by LA'!$X$5:$X$157,$R54)</f>
        <v>2343</v>
      </c>
      <c r="K54" s="75" cm="1">
        <f t="array" ref="K54">INDEX('FSM by LA'!$AA$5:$AA$157,$R54)+INDEX('FSM by LA'!$AD$5:$AD$157,$R54)+INDEX('FSM by LA'!$AG$5:$AG$157,$R54)+INDEX('FSM by LA'!$AJ$5:$AJ$157,$R54)+INDEX('FSM by LA'!$AM$5:$AM$157,$R54)</f>
        <v>3612</v>
      </c>
      <c r="L54" s="57" t="s">
        <v>250</v>
      </c>
      <c r="M54" s="58">
        <f>SUM(E54:F54)</f>
        <v>8370</v>
      </c>
      <c r="N54" s="58">
        <f>K54</f>
        <v>3612</v>
      </c>
      <c r="O54" s="58">
        <f t="shared" si="0"/>
        <v>11982</v>
      </c>
      <c r="P54" s="58">
        <f t="shared" si="1"/>
        <v>2988</v>
      </c>
      <c r="R54" s="57">
        <f>MATCH($A54,'FSM by LA'!$B$5:$B$157,0)</f>
        <v>101</v>
      </c>
      <c r="S54" s="57">
        <f>MATCH($A54,'Universal Credit by LA'!$A$5:$A$332,0)</f>
        <v>108</v>
      </c>
    </row>
    <row r="55" spans="1:19">
      <c r="A55" s="57" t="s">
        <v>130</v>
      </c>
      <c r="B55" s="57" t="s">
        <v>104</v>
      </c>
      <c r="C55" s="74" cm="1">
        <f t="array" ref="C55">INDEX('FSM by LA'!$E$5:$E$157,$R55)</f>
        <v>13360</v>
      </c>
      <c r="D55" s="61" cm="1">
        <f t="array" ref="D55">IFERROR(INDEX('Universal Credit by LA'!$B$5:$B$332,$S55),0)</f>
        <v>7940</v>
      </c>
      <c r="E55" s="61" cm="1">
        <f t="array" ref="E55">IFERROR(INDEX('Universal Credit by LA'!$C$5:$C$332,$S55)+INDEX('Universal Credit by LA'!$D$5:$D$332,$S55)+INDEX('Universal Credit by LA'!$E$5:$E$332,$S55),0)</f>
        <v>1800</v>
      </c>
      <c r="F55" s="61" cm="1">
        <f t="array" ref="F55">IFERROR(INDEX('Universal Credit by LA'!$F$5:$F$332,$S55)+INDEX('Universal Credit by LA'!$G$5:$G$332,$S55)+INDEX('Universal Credit by LA'!$H$5:$H$332,$S55)+INDEX('Universal Credit by LA'!$I$5:$I$332,$S55),0)</f>
        <v>2620</v>
      </c>
      <c r="G55" s="61" cm="1">
        <f t="array" ref="G55">IFERROR(INDEX('Universal Credit by LA'!$J$5:$J$332,$S55)+INDEX('Universal Credit by LA'!$K$5:$K$332,$S55)+INDEX('Universal Credit by LA'!$L$5:$L$332,$S55)+INDEX('Universal Credit by LA'!$M$5:$M$332,$S55)+INDEX('Universal Credit by LA'!$N$5:$N$332,$S55),0)</f>
        <v>3520</v>
      </c>
      <c r="H55" s="74" cm="1">
        <f t="array" ref="H55">INDEX('FSM by LA'!$C$5:$C$157,$R55)</f>
        <v>5871</v>
      </c>
      <c r="I55" s="75" cm="1">
        <f t="array" ref="I55">INDEX('FSM by LA'!$F$5:$F$157,$R55)+INDEX('FSM by LA'!$I$5:$I$157,$R55)+INDEX('FSM by LA'!$L$5:$L$157,$R55)</f>
        <v>1114</v>
      </c>
      <c r="J55" s="75" cm="1">
        <f t="array" ref="J55">INDEX('FSM by LA'!$O$5:$O$157,$R55)+INDEX('FSM by LA'!$R$5:$R$157,$R55)+INDEX('FSM by LA'!$U$5:$U$157,$R55)+INDEX('FSM by LA'!$X$5:$X$157,$R55)</f>
        <v>2066</v>
      </c>
      <c r="K55" s="75" cm="1">
        <f t="array" ref="K55">INDEX('FSM by LA'!$AA$5:$AA$157,$R55)+INDEX('FSM by LA'!$AD$5:$AD$157,$R55)+INDEX('FSM by LA'!$AG$5:$AG$157,$R55)+INDEX('FSM by LA'!$AJ$5:$AJ$157,$R55)+INDEX('FSM by LA'!$AM$5:$AM$157,$R55)</f>
        <v>2691</v>
      </c>
      <c r="L55" s="57" t="s">
        <v>251</v>
      </c>
      <c r="M55" s="58">
        <f>E55</f>
        <v>1800</v>
      </c>
      <c r="N55" s="58">
        <f>SUM(J55:K55)</f>
        <v>4757</v>
      </c>
      <c r="O55" s="58">
        <f t="shared" si="0"/>
        <v>6557</v>
      </c>
      <c r="P55" s="58">
        <f t="shared" si="1"/>
        <v>1383</v>
      </c>
      <c r="R55" s="57">
        <f>MATCH($A55,'FSM by LA'!$B$5:$B$157,0)</f>
        <v>4</v>
      </c>
      <c r="S55" s="57">
        <f>MATCH($A55,'Universal Credit by LA'!$A$5:$A$332,0)</f>
        <v>131</v>
      </c>
    </row>
    <row r="56" spans="1:19">
      <c r="A56" s="57" t="s">
        <v>131</v>
      </c>
      <c r="B56" s="57" t="s">
        <v>67</v>
      </c>
      <c r="C56" s="74" cm="1">
        <f t="array" ref="C56">INDEX('FSM by LA'!$E$5:$E$157,$R56)</f>
        <v>40027</v>
      </c>
      <c r="D56" s="61" cm="1">
        <f t="array" ref="D56">IFERROR(INDEX('Universal Credit by LA'!$B$5:$B$332,$S56),0)</f>
        <v>15920</v>
      </c>
      <c r="E56" s="61" cm="1">
        <f t="array" ref="E56">IFERROR(INDEX('Universal Credit by LA'!$C$5:$C$332,$S56)+INDEX('Universal Credit by LA'!$D$5:$D$332,$S56)+INDEX('Universal Credit by LA'!$E$5:$E$332,$S56),0)</f>
        <v>3650</v>
      </c>
      <c r="F56" s="61" cm="1">
        <f t="array" ref="F56">IFERROR(INDEX('Universal Credit by LA'!$F$5:$F$332,$S56)+INDEX('Universal Credit by LA'!$G$5:$G$332,$S56)+INDEX('Universal Credit by LA'!$H$5:$H$332,$S56)+INDEX('Universal Credit by LA'!$I$5:$I$332,$S56),0)</f>
        <v>5580</v>
      </c>
      <c r="G56" s="61" cm="1">
        <f t="array" ref="G56">IFERROR(INDEX('Universal Credit by LA'!$J$5:$J$332,$S56)+INDEX('Universal Credit by LA'!$K$5:$K$332,$S56)+INDEX('Universal Credit by LA'!$L$5:$L$332,$S56)+INDEX('Universal Credit by LA'!$M$5:$M$332,$S56)+INDEX('Universal Credit by LA'!$N$5:$N$332,$S56),0)</f>
        <v>6690</v>
      </c>
      <c r="H56" s="74" cm="1">
        <f t="array" ref="H56">INDEX('FSM by LA'!$C$5:$C$157,$R56)</f>
        <v>8417</v>
      </c>
      <c r="I56" s="75" cm="1">
        <f t="array" ref="I56">INDEX('FSM by LA'!$F$5:$F$157,$R56)+INDEX('FSM by LA'!$I$5:$I$157,$R56)+INDEX('FSM by LA'!$L$5:$L$157,$R56)</f>
        <v>1438</v>
      </c>
      <c r="J56" s="75" cm="1">
        <f t="array" ref="J56">INDEX('FSM by LA'!$O$5:$O$157,$R56)+INDEX('FSM by LA'!$R$5:$R$157,$R56)+INDEX('FSM by LA'!$U$5:$U$157,$R56)+INDEX('FSM by LA'!$X$5:$X$157,$R56)</f>
        <v>3014</v>
      </c>
      <c r="K56" s="75" cm="1">
        <f t="array" ref="K56">INDEX('FSM by LA'!$AA$5:$AA$157,$R56)+INDEX('FSM by LA'!$AD$5:$AD$157,$R56)+INDEX('FSM by LA'!$AG$5:$AG$157,$R56)+INDEX('FSM by LA'!$AJ$5:$AJ$157,$R56)+INDEX('FSM by LA'!$AM$5:$AM$157,$R56)</f>
        <v>3965</v>
      </c>
      <c r="L56" s="57" t="s">
        <v>250</v>
      </c>
      <c r="M56" s="58">
        <f>SUM(E56:F56)</f>
        <v>9230</v>
      </c>
      <c r="N56" s="58">
        <f>K56</f>
        <v>3965</v>
      </c>
      <c r="O56" s="58">
        <f t="shared" si="0"/>
        <v>13195</v>
      </c>
      <c r="P56" s="58">
        <f t="shared" si="1"/>
        <v>2725</v>
      </c>
      <c r="R56" s="57">
        <f>MATCH($A56,'FSM by LA'!$B$5:$B$157,0)</f>
        <v>102</v>
      </c>
      <c r="S56" s="57">
        <f>MATCH($A56,'Universal Credit by LA'!$A$5:$A$332,0)</f>
        <v>109</v>
      </c>
    </row>
    <row r="57" spans="1:19">
      <c r="A57" s="57" t="s">
        <v>132</v>
      </c>
      <c r="B57" s="57" t="s">
        <v>79</v>
      </c>
      <c r="C57" s="74" cm="1">
        <f t="array" ref="C57">INDEX('FSM by LA'!$E$5:$E$157,$R57)</f>
        <v>22277</v>
      </c>
      <c r="D57" s="61" cm="1">
        <f t="array" ref="D57">IFERROR(INDEX('Universal Credit by LA'!$B$5:$B$332,$S57),0)</f>
        <v>8440</v>
      </c>
      <c r="E57" s="61" cm="1">
        <f t="array" ref="E57">IFERROR(INDEX('Universal Credit by LA'!$C$5:$C$332,$S57)+INDEX('Universal Credit by LA'!$D$5:$D$332,$S57)+INDEX('Universal Credit by LA'!$E$5:$E$332,$S57),0)</f>
        <v>1840</v>
      </c>
      <c r="F57" s="61" cm="1">
        <f t="array" ref="F57">IFERROR(INDEX('Universal Credit by LA'!$F$5:$F$332,$S57)+INDEX('Universal Credit by LA'!$G$5:$G$332,$S57)+INDEX('Universal Credit by LA'!$H$5:$H$332,$S57)+INDEX('Universal Credit by LA'!$I$5:$I$332,$S57),0)</f>
        <v>2880</v>
      </c>
      <c r="G57" s="61" cm="1">
        <f t="array" ref="G57">IFERROR(INDEX('Universal Credit by LA'!$J$5:$J$332,$S57)+INDEX('Universal Credit by LA'!$K$5:$K$332,$S57)+INDEX('Universal Credit by LA'!$L$5:$L$332,$S57)+INDEX('Universal Credit by LA'!$M$5:$M$332,$S57)+INDEX('Universal Credit by LA'!$N$5:$N$332,$S57),0)</f>
        <v>3720</v>
      </c>
      <c r="H57" s="74" cm="1">
        <f t="array" ref="H57">INDEX('FSM by LA'!$C$5:$C$157,$R57)</f>
        <v>4577</v>
      </c>
      <c r="I57" s="75" cm="1">
        <f t="array" ref="I57">INDEX('FSM by LA'!$F$5:$F$157,$R57)+INDEX('FSM by LA'!$I$5:$I$157,$R57)+INDEX('FSM by LA'!$L$5:$L$157,$R57)</f>
        <v>786</v>
      </c>
      <c r="J57" s="75" cm="1">
        <f t="array" ref="J57">INDEX('FSM by LA'!$O$5:$O$157,$R57)+INDEX('FSM by LA'!$R$5:$R$157,$R57)+INDEX('FSM by LA'!$U$5:$U$157,$R57)+INDEX('FSM by LA'!$X$5:$X$157,$R57)</f>
        <v>1682</v>
      </c>
      <c r="K57" s="75" cm="1">
        <f t="array" ref="K57">INDEX('FSM by LA'!$AA$5:$AA$157,$R57)+INDEX('FSM by LA'!$AD$5:$AD$157,$R57)+INDEX('FSM by LA'!$AG$5:$AG$157,$R57)+INDEX('FSM by LA'!$AJ$5:$AJ$157,$R57)+INDEX('FSM by LA'!$AM$5:$AM$157,$R57)</f>
        <v>2109</v>
      </c>
      <c r="L57" s="57" t="s">
        <v>251</v>
      </c>
      <c r="M57" s="58">
        <f>E57</f>
        <v>1840</v>
      </c>
      <c r="N57" s="58">
        <f>SUM(J57:K57)</f>
        <v>3791</v>
      </c>
      <c r="O57" s="58">
        <f t="shared" si="0"/>
        <v>5631</v>
      </c>
      <c r="P57" s="58">
        <f t="shared" si="1"/>
        <v>2809</v>
      </c>
      <c r="R57" s="57">
        <f>MATCH($A57,'FSM by LA'!$B$5:$B$157,0)</f>
        <v>65</v>
      </c>
      <c r="S57" s="57">
        <f>MATCH($A57,'Universal Credit by LA'!$A$5:$A$332,0)</f>
        <v>282</v>
      </c>
    </row>
    <row r="58" spans="1:19">
      <c r="A58" s="57" t="s">
        <v>133</v>
      </c>
      <c r="B58" s="57" t="s">
        <v>76</v>
      </c>
      <c r="C58" s="74" cm="1">
        <f t="array" ref="C58">INDEX('FSM by LA'!$E$5:$E$157,$R58)</f>
        <v>174503</v>
      </c>
      <c r="D58" s="61" cm="1">
        <f t="array" ref="D58">IFERROR(INDEX('Universal Credit by LA'!$B$5:$B$332,$S58),0)</f>
        <v>55430</v>
      </c>
      <c r="E58" s="61" cm="1">
        <f t="array" ref="E58">IFERROR(INDEX('Universal Credit by LA'!$C$5:$C$332,$S58)+INDEX('Universal Credit by LA'!$D$5:$D$332,$S58)+INDEX('Universal Credit by LA'!$E$5:$E$332,$S58),0)</f>
        <v>12620</v>
      </c>
      <c r="F58" s="61" cm="1">
        <f t="array" ref="F58">IFERROR(INDEX('Universal Credit by LA'!$F$5:$F$332,$S58)+INDEX('Universal Credit by LA'!$G$5:$G$332,$S58)+INDEX('Universal Credit by LA'!$H$5:$H$332,$S58)+INDEX('Universal Credit by LA'!$I$5:$I$332,$S58),0)</f>
        <v>18650</v>
      </c>
      <c r="G58" s="61" cm="1">
        <f t="array" ref="G58">IFERROR(INDEX('Universal Credit by LA'!$J$5:$J$332,$S58)+INDEX('Universal Credit by LA'!$K$5:$K$332,$S58)+INDEX('Universal Credit by LA'!$L$5:$L$332,$S58)+INDEX('Universal Credit by LA'!$M$5:$M$332,$S58)+INDEX('Universal Credit by LA'!$N$5:$N$332,$S58),0)</f>
        <v>24160</v>
      </c>
      <c r="H58" s="74" cm="1">
        <f t="array" ref="H58">INDEX('FSM by LA'!$C$5:$C$157,$R58)</f>
        <v>30368</v>
      </c>
      <c r="I58" s="75" cm="1">
        <f t="array" ref="I58">INDEX('FSM by LA'!$F$5:$F$157,$R58)+INDEX('FSM by LA'!$I$5:$I$157,$R58)+INDEX('FSM by LA'!$L$5:$L$157,$R58)</f>
        <v>5268</v>
      </c>
      <c r="J58" s="75" cm="1">
        <f t="array" ref="J58">INDEX('FSM by LA'!$O$5:$O$157,$R58)+INDEX('FSM by LA'!$R$5:$R$157,$R58)+INDEX('FSM by LA'!$U$5:$U$157,$R58)+INDEX('FSM by LA'!$X$5:$X$157,$R58)</f>
        <v>11180</v>
      </c>
      <c r="K58" s="75" cm="1">
        <f t="array" ref="K58">INDEX('FSM by LA'!$AA$5:$AA$157,$R58)+INDEX('FSM by LA'!$AD$5:$AD$157,$R58)+INDEX('FSM by LA'!$AG$5:$AG$157,$R58)+INDEX('FSM by LA'!$AJ$5:$AJ$157,$R58)+INDEX('FSM by LA'!$AM$5:$AM$157,$R58)</f>
        <v>13920</v>
      </c>
      <c r="L58" s="57" t="s">
        <v>251</v>
      </c>
      <c r="M58" s="58">
        <f>E58</f>
        <v>12620</v>
      </c>
      <c r="N58" s="58">
        <f>SUM(J58:K58)</f>
        <v>25100</v>
      </c>
      <c r="O58" s="58">
        <f t="shared" si="0"/>
        <v>37720</v>
      </c>
      <c r="P58" s="58">
        <f t="shared" si="1"/>
        <v>17710</v>
      </c>
      <c r="R58" s="57">
        <f>MATCH($A58,'FSM by LA'!$B$5:$B$157,0)</f>
        <v>80</v>
      </c>
      <c r="S58" s="57">
        <f>MATCH($A58,'Universal Credit by LA'!$A$5:$A$332,0)</f>
        <v>64</v>
      </c>
    </row>
    <row r="59" spans="1:19">
      <c r="A59" s="57" t="s">
        <v>134</v>
      </c>
      <c r="B59" s="57" t="s">
        <v>67</v>
      </c>
      <c r="C59" s="74" cm="1">
        <f t="array" ref="C59">INDEX('FSM by LA'!$E$5:$E$157,$R59)</f>
        <v>44382</v>
      </c>
      <c r="D59" s="61" cm="1">
        <f t="array" ref="D59">IFERROR(INDEX('Universal Credit by LA'!$B$5:$B$332,$S59),0)</f>
        <v>19650</v>
      </c>
      <c r="E59" s="61" cm="1">
        <f t="array" ref="E59">IFERROR(INDEX('Universal Credit by LA'!$C$5:$C$332,$S59)+INDEX('Universal Credit by LA'!$D$5:$D$332,$S59)+INDEX('Universal Credit by LA'!$E$5:$E$332,$S59),0)</f>
        <v>4500</v>
      </c>
      <c r="F59" s="61" cm="1">
        <f t="array" ref="F59">IFERROR(INDEX('Universal Credit by LA'!$F$5:$F$332,$S59)+INDEX('Universal Credit by LA'!$G$5:$G$332,$S59)+INDEX('Universal Credit by LA'!$H$5:$H$332,$S59)+INDEX('Universal Credit by LA'!$I$5:$I$332,$S59),0)</f>
        <v>6560</v>
      </c>
      <c r="G59" s="61" cm="1">
        <f t="array" ref="G59">IFERROR(INDEX('Universal Credit by LA'!$J$5:$J$332,$S59)+INDEX('Universal Credit by LA'!$K$5:$K$332,$S59)+INDEX('Universal Credit by LA'!$L$5:$L$332,$S59)+INDEX('Universal Credit by LA'!$M$5:$M$332,$S59)+INDEX('Universal Credit by LA'!$N$5:$N$332,$S59),0)</f>
        <v>8590</v>
      </c>
      <c r="H59" s="74" cm="1">
        <f t="array" ref="H59">INDEX('FSM by LA'!$C$5:$C$157,$R59)</f>
        <v>11287</v>
      </c>
      <c r="I59" s="75" cm="1">
        <f t="array" ref="I59">INDEX('FSM by LA'!$F$5:$F$157,$R59)+INDEX('FSM by LA'!$I$5:$I$157,$R59)+INDEX('FSM by LA'!$L$5:$L$157,$R59)</f>
        <v>2127</v>
      </c>
      <c r="J59" s="75" cm="1">
        <f t="array" ref="J59">INDEX('FSM by LA'!$O$5:$O$157,$R59)+INDEX('FSM by LA'!$R$5:$R$157,$R59)+INDEX('FSM by LA'!$U$5:$U$157,$R59)+INDEX('FSM by LA'!$X$5:$X$157,$R59)</f>
        <v>3936</v>
      </c>
      <c r="K59" s="75" cm="1">
        <f t="array" ref="K59">INDEX('FSM by LA'!$AA$5:$AA$157,$R59)+INDEX('FSM by LA'!$AD$5:$AD$157,$R59)+INDEX('FSM by LA'!$AG$5:$AG$157,$R59)+INDEX('FSM by LA'!$AJ$5:$AJ$157,$R59)+INDEX('FSM by LA'!$AM$5:$AM$157,$R59)</f>
        <v>5224</v>
      </c>
      <c r="L59" s="57" t="s">
        <v>250</v>
      </c>
      <c r="M59" s="58">
        <f>SUM(E59:F59)</f>
        <v>11060</v>
      </c>
      <c r="N59" s="58">
        <f>K59</f>
        <v>5224</v>
      </c>
      <c r="O59" s="58">
        <f t="shared" si="0"/>
        <v>16284</v>
      </c>
      <c r="P59" s="58">
        <f t="shared" si="1"/>
        <v>3366</v>
      </c>
      <c r="R59" s="57">
        <f>MATCH($A59,'FSM by LA'!$B$5:$B$157,0)</f>
        <v>103</v>
      </c>
      <c r="S59" s="57">
        <f>MATCH($A59,'Universal Credit by LA'!$A$5:$A$332,0)</f>
        <v>110</v>
      </c>
    </row>
    <row r="60" spans="1:19">
      <c r="A60" s="57" t="s">
        <v>135</v>
      </c>
      <c r="B60" s="57" t="s">
        <v>67</v>
      </c>
      <c r="C60" s="74" cm="1">
        <f t="array" ref="C60">INDEX('FSM by LA'!$E$5:$E$157,$R60)</f>
        <v>38371</v>
      </c>
      <c r="D60" s="61" cm="1">
        <f t="array" ref="D60">IFERROR(INDEX('Universal Credit by LA'!$B$5:$B$332,$S60),0)</f>
        <v>21070</v>
      </c>
      <c r="E60" s="61" cm="1">
        <f t="array" ref="E60">IFERROR(INDEX('Universal Credit by LA'!$C$5:$C$332,$S60)+INDEX('Universal Credit by LA'!$D$5:$D$332,$S60)+INDEX('Universal Credit by LA'!$E$5:$E$332,$S60),0)</f>
        <v>4760</v>
      </c>
      <c r="F60" s="61" cm="1">
        <f t="array" ref="F60">IFERROR(INDEX('Universal Credit by LA'!$F$5:$F$332,$S60)+INDEX('Universal Credit by LA'!$G$5:$G$332,$S60)+INDEX('Universal Credit by LA'!$H$5:$H$332,$S60)+INDEX('Universal Credit by LA'!$I$5:$I$332,$S60),0)</f>
        <v>7000</v>
      </c>
      <c r="G60" s="61" cm="1">
        <f t="array" ref="G60">IFERROR(INDEX('Universal Credit by LA'!$J$5:$J$332,$S60)+INDEX('Universal Credit by LA'!$K$5:$K$332,$S60)+INDEX('Universal Credit by LA'!$L$5:$L$332,$S60)+INDEX('Universal Credit by LA'!$M$5:$M$332,$S60)+INDEX('Universal Credit by LA'!$N$5:$N$332,$S60),0)</f>
        <v>9310</v>
      </c>
      <c r="H60" s="74" cm="1">
        <f t="array" ref="H60">INDEX('FSM by LA'!$C$5:$C$157,$R60)</f>
        <v>9784</v>
      </c>
      <c r="I60" s="75" cm="1">
        <f t="array" ref="I60">INDEX('FSM by LA'!$F$5:$F$157,$R60)+INDEX('FSM by LA'!$I$5:$I$157,$R60)+INDEX('FSM by LA'!$L$5:$L$157,$R60)</f>
        <v>1485</v>
      </c>
      <c r="J60" s="75" cm="1">
        <f t="array" ref="J60">INDEX('FSM by LA'!$O$5:$O$157,$R60)+INDEX('FSM by LA'!$R$5:$R$157,$R60)+INDEX('FSM by LA'!$U$5:$U$157,$R60)+INDEX('FSM by LA'!$X$5:$X$157,$R60)</f>
        <v>3341</v>
      </c>
      <c r="K60" s="75" cm="1">
        <f t="array" ref="K60">INDEX('FSM by LA'!$AA$5:$AA$157,$R60)+INDEX('FSM by LA'!$AD$5:$AD$157,$R60)+INDEX('FSM by LA'!$AG$5:$AG$157,$R60)+INDEX('FSM by LA'!$AJ$5:$AJ$157,$R60)+INDEX('FSM by LA'!$AM$5:$AM$157,$R60)</f>
        <v>4958</v>
      </c>
      <c r="L60" s="57" t="s">
        <v>250</v>
      </c>
      <c r="M60" s="58">
        <f>SUM(E60:F60)</f>
        <v>11760</v>
      </c>
      <c r="N60" s="58">
        <f>K60</f>
        <v>4958</v>
      </c>
      <c r="O60" s="58">
        <f t="shared" si="0"/>
        <v>16718</v>
      </c>
      <c r="P60" s="58">
        <f t="shared" si="1"/>
        <v>4352</v>
      </c>
      <c r="R60" s="57">
        <f>MATCH($A60,'FSM by LA'!$B$5:$B$157,0)</f>
        <v>104</v>
      </c>
      <c r="S60" s="57">
        <f>MATCH($A60,'Universal Credit by LA'!$A$5:$A$332,0)</f>
        <v>111</v>
      </c>
    </row>
    <row r="61" spans="1:19">
      <c r="A61" s="57" t="s">
        <v>136</v>
      </c>
      <c r="B61" s="57" t="s">
        <v>86</v>
      </c>
      <c r="C61" s="74" cm="1">
        <f t="array" ref="C61">INDEX('FSM by LA'!$E$5:$E$157,$R61)</f>
        <v>14668</v>
      </c>
      <c r="D61" s="61" cm="1">
        <f t="array" ref="D61">IFERROR(INDEX('Universal Credit by LA'!$B$5:$B$332,$S61),0)</f>
        <v>7690</v>
      </c>
      <c r="E61" s="61" cm="1">
        <f t="array" ref="E61">IFERROR(INDEX('Universal Credit by LA'!$C$5:$C$332,$S61)+INDEX('Universal Credit by LA'!$D$5:$D$332,$S61)+INDEX('Universal Credit by LA'!$E$5:$E$332,$S61),0)</f>
        <v>1610</v>
      </c>
      <c r="F61" s="61" cm="1">
        <f t="array" ref="F61">IFERROR(INDEX('Universal Credit by LA'!$F$5:$F$332,$S61)+INDEX('Universal Credit by LA'!$G$5:$G$332,$S61)+INDEX('Universal Credit by LA'!$H$5:$H$332,$S61)+INDEX('Universal Credit by LA'!$I$5:$I$332,$S61),0)</f>
        <v>2600</v>
      </c>
      <c r="G61" s="61" cm="1">
        <f t="array" ref="G61">IFERROR(INDEX('Universal Credit by LA'!$J$5:$J$332,$S61)+INDEX('Universal Credit by LA'!$K$5:$K$332,$S61)+INDEX('Universal Credit by LA'!$L$5:$L$332,$S61)+INDEX('Universal Credit by LA'!$M$5:$M$332,$S61)+INDEX('Universal Credit by LA'!$N$5:$N$332,$S61),0)</f>
        <v>3480</v>
      </c>
      <c r="H61" s="74" cm="1">
        <f t="array" ref="H61">INDEX('FSM by LA'!$C$5:$C$157,$R61)</f>
        <v>3935</v>
      </c>
      <c r="I61" s="75" cm="1">
        <f t="array" ref="I61">INDEX('FSM by LA'!$F$5:$F$157,$R61)+INDEX('FSM by LA'!$I$5:$I$157,$R61)+INDEX('FSM by LA'!$L$5:$L$157,$R61)</f>
        <v>529</v>
      </c>
      <c r="J61" s="75" cm="1">
        <f t="array" ref="J61">INDEX('FSM by LA'!$O$5:$O$157,$R61)+INDEX('FSM by LA'!$R$5:$R$157,$R61)+INDEX('FSM by LA'!$U$5:$U$157,$R61)+INDEX('FSM by LA'!$X$5:$X$157,$R61)</f>
        <v>1529</v>
      </c>
      <c r="K61" s="75" cm="1">
        <f t="array" ref="K61">INDEX('FSM by LA'!$AA$5:$AA$157,$R61)+INDEX('FSM by LA'!$AD$5:$AD$157,$R61)+INDEX('FSM by LA'!$AG$5:$AG$157,$R61)+INDEX('FSM by LA'!$AJ$5:$AJ$157,$R61)+INDEX('FSM by LA'!$AM$5:$AM$157,$R61)</f>
        <v>1877</v>
      </c>
      <c r="L61" s="57" t="s">
        <v>251</v>
      </c>
      <c r="M61" s="58">
        <f>E61</f>
        <v>1610</v>
      </c>
      <c r="N61" s="58">
        <f>SUM(J61:K61)</f>
        <v>3406</v>
      </c>
      <c r="O61" s="58">
        <f t="shared" si="0"/>
        <v>5016</v>
      </c>
      <c r="P61" s="58">
        <f t="shared" si="1"/>
        <v>2674</v>
      </c>
      <c r="R61" s="57">
        <f>MATCH($A61,'FSM by LA'!$B$5:$B$157,0)</f>
        <v>125</v>
      </c>
      <c r="S61" s="57">
        <f>MATCH($A61,'Universal Credit by LA'!$A$5:$A$332,0)</f>
        <v>199</v>
      </c>
    </row>
    <row r="62" spans="1:19">
      <c r="A62" s="57" t="s">
        <v>137</v>
      </c>
      <c r="B62" s="57" t="s">
        <v>73</v>
      </c>
      <c r="C62" s="74" cm="1">
        <f t="array" ref="C62">INDEX('FSM by LA'!$E$5:$E$157,$R62)</f>
        <v>86</v>
      </c>
      <c r="D62" s="119" cm="1">
        <f t="array" ref="D62">IFERROR(INDEX('Universal Credit by LA'!$B$5:$B$332,$S62),0)</f>
        <v>30</v>
      </c>
      <c r="E62" s="61" cm="1">
        <f t="array" ref="E62">IFERROR(INDEX('Universal Credit by LA'!$C$5:$C$332,$S62)+INDEX('Universal Credit by LA'!$D$5:$D$332,$S62)+INDEX('Universal Credit by LA'!$E$5:$E$332,$S62),0)</f>
        <v>0</v>
      </c>
      <c r="F62" s="61" cm="1">
        <f t="array" ref="F62">IFERROR(INDEX('Universal Credit by LA'!$F$5:$F$332,$S62)+INDEX('Universal Credit by LA'!$G$5:$G$332,$S62)+INDEX('Universal Credit by LA'!$H$5:$H$332,$S62)+INDEX('Universal Credit by LA'!$I$5:$I$332,$S62),0)</f>
        <v>0</v>
      </c>
      <c r="G62" s="61" cm="1">
        <f t="array" ref="G62">IFERROR(INDEX('Universal Credit by LA'!$J$5:$J$332,$S62)+INDEX('Universal Credit by LA'!$K$5:$K$332,$S62)+INDEX('Universal Credit by LA'!$L$5:$L$332,$S62)+INDEX('Universal Credit by LA'!$M$5:$M$332,$S62)+INDEX('Universal Credit by LA'!$N$5:$N$332,$S62),0)</f>
        <v>0</v>
      </c>
      <c r="H62" s="74" cm="1">
        <f t="array" ref="H62">INDEX('FSM by LA'!$C$5:$C$157,$R62)</f>
        <v>9</v>
      </c>
      <c r="I62" s="75" cm="1">
        <f t="array" ref="I62">INDEX('FSM by LA'!$F$5:$F$157,$R62)+INDEX('FSM by LA'!$I$5:$I$157,$R62)+INDEX('FSM by LA'!$L$5:$L$157,$R62)</f>
        <v>0</v>
      </c>
      <c r="J62" s="75" cm="1">
        <f t="array" ref="J62">INDEX('FSM by LA'!$O$5:$O$157,$R62)+INDEX('FSM by LA'!$R$5:$R$157,$R62)+INDEX('FSM by LA'!$U$5:$U$157,$R62)+INDEX('FSM by LA'!$X$5:$X$157,$R62)</f>
        <v>2</v>
      </c>
      <c r="K62" s="75" cm="1">
        <f t="array" ref="K62">INDEX('FSM by LA'!$AA$5:$AA$157,$R62)+INDEX('FSM by LA'!$AD$5:$AD$157,$R62)+INDEX('FSM by LA'!$AG$5:$AG$157,$R62)+INDEX('FSM by LA'!$AJ$5:$AJ$157,$R62)+INDEX('FSM by LA'!$AM$5:$AM$157,$R62)</f>
        <v>7</v>
      </c>
      <c r="L62" s="57" t="s">
        <v>251</v>
      </c>
      <c r="M62" s="58">
        <f>E62</f>
        <v>0</v>
      </c>
      <c r="N62" s="58">
        <f>SUM(J62:K62)</f>
        <v>9</v>
      </c>
      <c r="O62" s="58">
        <f t="shared" si="0"/>
        <v>9</v>
      </c>
      <c r="P62" s="58">
        <f t="shared" si="1"/>
        <v>21</v>
      </c>
      <c r="R62" s="57">
        <f>MATCH($A62,'FSM by LA'!$B$5:$B$157,0)</f>
        <v>146</v>
      </c>
      <c r="S62" s="57">
        <f>MATCH($A62,'Universal Credit by LA'!$A$5:$A$332,0)</f>
        <v>270</v>
      </c>
    </row>
    <row r="63" spans="1:19">
      <c r="A63" s="57" t="s">
        <v>138</v>
      </c>
      <c r="B63" s="57" t="s">
        <v>67</v>
      </c>
      <c r="C63" s="74" cm="1">
        <f t="array" ref="C63">INDEX('FSM by LA'!$E$5:$E$157,$R63)</f>
        <v>18733</v>
      </c>
      <c r="D63" s="61" cm="1">
        <f t="array" ref="D63">IFERROR(INDEX('Universal Credit by LA'!$B$5:$B$332,$S63),0)</f>
        <v>14260</v>
      </c>
      <c r="E63" s="61" cm="1">
        <f t="array" ref="E63">IFERROR(INDEX('Universal Credit by LA'!$C$5:$C$332,$S63)+INDEX('Universal Credit by LA'!$D$5:$D$332,$S63)+INDEX('Universal Credit by LA'!$E$5:$E$332,$S63),0)</f>
        <v>3140</v>
      </c>
      <c r="F63" s="61" cm="1">
        <f t="array" ref="F63">IFERROR(INDEX('Universal Credit by LA'!$F$5:$F$332,$S63)+INDEX('Universal Credit by LA'!$G$5:$G$332,$S63)+INDEX('Universal Credit by LA'!$H$5:$H$332,$S63)+INDEX('Universal Credit by LA'!$I$5:$I$332,$S63),0)</f>
        <v>4880</v>
      </c>
      <c r="G63" s="61" cm="1">
        <f t="array" ref="G63">IFERROR(INDEX('Universal Credit by LA'!$J$5:$J$332,$S63)+INDEX('Universal Credit by LA'!$K$5:$K$332,$S63)+INDEX('Universal Credit by LA'!$L$5:$L$332,$S63)+INDEX('Universal Credit by LA'!$M$5:$M$332,$S63)+INDEX('Universal Credit by LA'!$N$5:$N$332,$S63),0)</f>
        <v>6240</v>
      </c>
      <c r="H63" s="74" cm="1">
        <f t="array" ref="H63">INDEX('FSM by LA'!$C$5:$C$157,$R63)</f>
        <v>9659</v>
      </c>
      <c r="I63" s="75" cm="1">
        <f t="array" ref="I63">INDEX('FSM by LA'!$F$5:$F$157,$R63)+INDEX('FSM by LA'!$I$5:$I$157,$R63)+INDEX('FSM by LA'!$L$5:$L$157,$R63)</f>
        <v>1929</v>
      </c>
      <c r="J63" s="75" cm="1">
        <f t="array" ref="J63">INDEX('FSM by LA'!$O$5:$O$157,$R63)+INDEX('FSM by LA'!$R$5:$R$157,$R63)+INDEX('FSM by LA'!$U$5:$U$157,$R63)+INDEX('FSM by LA'!$X$5:$X$157,$R63)</f>
        <v>3593</v>
      </c>
      <c r="K63" s="75" cm="1">
        <f t="array" ref="K63">INDEX('FSM by LA'!$AA$5:$AA$157,$R63)+INDEX('FSM by LA'!$AD$5:$AD$157,$R63)+INDEX('FSM by LA'!$AG$5:$AG$157,$R63)+INDEX('FSM by LA'!$AJ$5:$AJ$157,$R63)+INDEX('FSM by LA'!$AM$5:$AM$157,$R63)</f>
        <v>4137</v>
      </c>
      <c r="L63" s="57" t="s">
        <v>250</v>
      </c>
      <c r="M63" s="58">
        <f>SUM(E63:F63)</f>
        <v>8020</v>
      </c>
      <c r="N63" s="58">
        <f>K63</f>
        <v>4137</v>
      </c>
      <c r="O63" s="58">
        <f t="shared" si="0"/>
        <v>12157</v>
      </c>
      <c r="P63" s="58">
        <f t="shared" si="1"/>
        <v>2103</v>
      </c>
      <c r="R63" s="57">
        <f>MATCH($A63,'FSM by LA'!$B$5:$B$157,0)</f>
        <v>105</v>
      </c>
      <c r="S63" s="57">
        <f>MATCH($A63,'Universal Credit by LA'!$A$5:$A$332,0)</f>
        <v>112</v>
      </c>
    </row>
    <row r="64" spans="1:19">
      <c r="A64" s="57" t="s">
        <v>139</v>
      </c>
      <c r="B64" s="57" t="s">
        <v>67</v>
      </c>
      <c r="C64" s="74" cm="1">
        <f t="array" ref="C64">INDEX('FSM by LA'!$E$5:$E$157,$R64)</f>
        <v>11205</v>
      </c>
      <c r="D64" s="61" cm="1">
        <f t="array" ref="D64">IFERROR(INDEX('Universal Credit by LA'!$B$5:$B$332,$S64),0)</f>
        <v>4310</v>
      </c>
      <c r="E64" s="61" cm="1">
        <f t="array" ref="E64">IFERROR(INDEX('Universal Credit by LA'!$C$5:$C$332,$S64)+INDEX('Universal Credit by LA'!$D$5:$D$332,$S64)+INDEX('Universal Credit by LA'!$E$5:$E$332,$S64),0)</f>
        <v>880</v>
      </c>
      <c r="F64" s="61" cm="1">
        <f t="array" ref="F64">IFERROR(INDEX('Universal Credit by LA'!$F$5:$F$332,$S64)+INDEX('Universal Credit by LA'!$G$5:$G$332,$S64)+INDEX('Universal Credit by LA'!$H$5:$H$332,$S64)+INDEX('Universal Credit by LA'!$I$5:$I$332,$S64),0)</f>
        <v>1400</v>
      </c>
      <c r="G64" s="61" cm="1">
        <f t="array" ref="G64">IFERROR(INDEX('Universal Credit by LA'!$J$5:$J$332,$S64)+INDEX('Universal Credit by LA'!$K$5:$K$332,$S64)+INDEX('Universal Credit by LA'!$L$5:$L$332,$S64)+INDEX('Universal Credit by LA'!$M$5:$M$332,$S64)+INDEX('Universal Credit by LA'!$N$5:$N$332,$S64),0)</f>
        <v>2030</v>
      </c>
      <c r="H64" s="74" cm="1">
        <f t="array" ref="H64">INDEX('FSM by LA'!$C$5:$C$157,$R64)</f>
        <v>4222</v>
      </c>
      <c r="I64" s="75" cm="1">
        <f t="array" ref="I64">INDEX('FSM by LA'!$F$5:$F$157,$R64)+INDEX('FSM by LA'!$I$5:$I$157,$R64)+INDEX('FSM by LA'!$L$5:$L$157,$R64)</f>
        <v>703</v>
      </c>
      <c r="J64" s="75" cm="1">
        <f t="array" ref="J64">INDEX('FSM by LA'!$O$5:$O$157,$R64)+INDEX('FSM by LA'!$R$5:$R$157,$R64)+INDEX('FSM by LA'!$U$5:$U$157,$R64)+INDEX('FSM by LA'!$X$5:$X$157,$R64)</f>
        <v>1292</v>
      </c>
      <c r="K64" s="75" cm="1">
        <f t="array" ref="K64">INDEX('FSM by LA'!$AA$5:$AA$157,$R64)+INDEX('FSM by LA'!$AD$5:$AD$157,$R64)+INDEX('FSM by LA'!$AG$5:$AG$157,$R64)+INDEX('FSM by LA'!$AJ$5:$AJ$157,$R64)+INDEX('FSM by LA'!$AM$5:$AM$157,$R64)</f>
        <v>2227</v>
      </c>
      <c r="L64" s="57" t="s">
        <v>250</v>
      </c>
      <c r="M64" s="58">
        <f>SUM(E64:F64)</f>
        <v>2280</v>
      </c>
      <c r="N64" s="58">
        <f>K64</f>
        <v>2227</v>
      </c>
      <c r="O64" s="58">
        <f t="shared" si="0"/>
        <v>4507</v>
      </c>
      <c r="P64" s="58">
        <f t="shared" si="1"/>
        <v>-197</v>
      </c>
      <c r="R64" s="57">
        <f>MATCH($A64,'FSM by LA'!$B$5:$B$157,0)</f>
        <v>106</v>
      </c>
      <c r="S64" s="57">
        <f>MATCH($A64,'Universal Credit by LA'!$A$5:$A$332,0)</f>
        <v>113</v>
      </c>
    </row>
    <row r="65" spans="1:19">
      <c r="A65" s="57" t="s">
        <v>140</v>
      </c>
      <c r="B65" s="57" t="s">
        <v>86</v>
      </c>
      <c r="C65" s="74" cm="1">
        <f t="array" ref="C65">INDEX('FSM by LA'!$E$5:$E$157,$R65)</f>
        <v>225511</v>
      </c>
      <c r="D65" s="61" cm="1">
        <f t="array" ref="D65">IFERROR(INDEX('Universal Credit by LA'!$B$5:$B$332,$S65),0)</f>
        <v>90050</v>
      </c>
      <c r="E65" s="61" cm="1">
        <f t="array" ref="E65">IFERROR(INDEX('Universal Credit by LA'!$C$5:$C$332,$S65)+INDEX('Universal Credit by LA'!$D$5:$D$332,$S65)+INDEX('Universal Credit by LA'!$E$5:$E$332,$S65),0)</f>
        <v>20350</v>
      </c>
      <c r="F65" s="61" cm="1">
        <f t="array" ref="F65">IFERROR(INDEX('Universal Credit by LA'!$F$5:$F$332,$S65)+INDEX('Universal Credit by LA'!$G$5:$G$332,$S65)+INDEX('Universal Credit by LA'!$H$5:$H$332,$S65)+INDEX('Universal Credit by LA'!$I$5:$I$332,$S65),0)</f>
        <v>30590</v>
      </c>
      <c r="G65" s="61" cm="1">
        <f t="array" ref="G65">IFERROR(INDEX('Universal Credit by LA'!$J$5:$J$332,$S65)+INDEX('Universal Credit by LA'!$K$5:$K$332,$S65)+INDEX('Universal Credit by LA'!$L$5:$L$332,$S65)+INDEX('Universal Credit by LA'!$M$5:$M$332,$S65)+INDEX('Universal Credit by LA'!$N$5:$N$332,$S65),0)</f>
        <v>39110</v>
      </c>
      <c r="H65" s="74" cm="1">
        <f t="array" ref="H65">INDEX('FSM by LA'!$C$5:$C$157,$R65)</f>
        <v>61143</v>
      </c>
      <c r="I65" s="75" cm="1">
        <f t="array" ref="I65">INDEX('FSM by LA'!$F$5:$F$157,$R65)+INDEX('FSM by LA'!$I$5:$I$157,$R65)+INDEX('FSM by LA'!$L$5:$L$157,$R65)</f>
        <v>11656</v>
      </c>
      <c r="J65" s="75" cm="1">
        <f t="array" ref="J65">INDEX('FSM by LA'!$O$5:$O$157,$R65)+INDEX('FSM by LA'!$R$5:$R$157,$R65)+INDEX('FSM by LA'!$U$5:$U$157,$R65)+INDEX('FSM by LA'!$X$5:$X$157,$R65)</f>
        <v>23190</v>
      </c>
      <c r="K65" s="75" cm="1">
        <f t="array" ref="K65">INDEX('FSM by LA'!$AA$5:$AA$157,$R65)+INDEX('FSM by LA'!$AD$5:$AD$157,$R65)+INDEX('FSM by LA'!$AG$5:$AG$157,$R65)+INDEX('FSM by LA'!$AJ$5:$AJ$157,$R65)+INDEX('FSM by LA'!$AM$5:$AM$157,$R65)</f>
        <v>26297</v>
      </c>
      <c r="L65" s="57" t="s">
        <v>251</v>
      </c>
      <c r="M65" s="58">
        <f>E65</f>
        <v>20350</v>
      </c>
      <c r="N65" s="58">
        <f>SUM(J65:K65)</f>
        <v>49487</v>
      </c>
      <c r="O65" s="58">
        <f t="shared" si="0"/>
        <v>69837</v>
      </c>
      <c r="P65" s="58">
        <f t="shared" si="1"/>
        <v>20213</v>
      </c>
      <c r="R65" s="57">
        <f>MATCH($A65,'FSM by LA'!$B$5:$B$157,0)</f>
        <v>126</v>
      </c>
      <c r="S65" s="57">
        <f>MATCH($A65,'Universal Credit by LA'!$A$5:$A$332,0)</f>
        <v>200</v>
      </c>
    </row>
    <row r="66" spans="1:19">
      <c r="A66" s="57" t="s">
        <v>141</v>
      </c>
      <c r="B66" s="57" t="s">
        <v>71</v>
      </c>
      <c r="C66" s="74" cm="1">
        <f t="array" ref="C66">INDEX('FSM by LA'!$E$5:$E$157,$R66)</f>
        <v>39017</v>
      </c>
      <c r="D66" s="61" cm="1">
        <f t="array" ref="D66">IFERROR(INDEX('Universal Credit by LA'!$B$5:$B$332,$S66),0)</f>
        <v>24280</v>
      </c>
      <c r="E66" s="61" cm="1">
        <f t="array" ref="E66">IFERROR(INDEX('Universal Credit by LA'!$C$5:$C$332,$S66)+INDEX('Universal Credit by LA'!$D$5:$D$332,$S66)+INDEX('Universal Credit by LA'!$E$5:$E$332,$S66),0)</f>
        <v>5360</v>
      </c>
      <c r="F66" s="61" cm="1">
        <f t="array" ref="F66">IFERROR(INDEX('Universal Credit by LA'!$F$5:$F$332,$S66)+INDEX('Universal Credit by LA'!$G$5:$G$332,$S66)+INDEX('Universal Credit by LA'!$H$5:$H$332,$S66)+INDEX('Universal Credit by LA'!$I$5:$I$332,$S66),0)</f>
        <v>8250</v>
      </c>
      <c r="G66" s="61" cm="1">
        <f t="array" ref="G66">IFERROR(INDEX('Universal Credit by LA'!$J$5:$J$332,$S66)+INDEX('Universal Credit by LA'!$K$5:$K$332,$S66)+INDEX('Universal Credit by LA'!$L$5:$L$332,$S66)+INDEX('Universal Credit by LA'!$M$5:$M$332,$S66)+INDEX('Universal Credit by LA'!$N$5:$N$332,$S66),0)</f>
        <v>10670</v>
      </c>
      <c r="H66" s="74" cm="1">
        <f t="array" ref="H66">INDEX('FSM by LA'!$C$5:$C$157,$R66)</f>
        <v>14904</v>
      </c>
      <c r="I66" s="75" cm="1">
        <f t="array" ref="I66">INDEX('FSM by LA'!$F$5:$F$157,$R66)+INDEX('FSM by LA'!$I$5:$I$157,$R66)+INDEX('FSM by LA'!$L$5:$L$157,$R66)</f>
        <v>2805</v>
      </c>
      <c r="J66" s="75" cm="1">
        <f t="array" ref="J66">INDEX('FSM by LA'!$O$5:$O$157,$R66)+INDEX('FSM by LA'!$R$5:$R$157,$R66)+INDEX('FSM by LA'!$U$5:$U$157,$R66)+INDEX('FSM by LA'!$X$5:$X$157,$R66)</f>
        <v>5508</v>
      </c>
      <c r="K66" s="75" cm="1">
        <f t="array" ref="K66">INDEX('FSM by LA'!$AA$5:$AA$157,$R66)+INDEX('FSM by LA'!$AD$5:$AD$157,$R66)+INDEX('FSM by LA'!$AG$5:$AG$157,$R66)+INDEX('FSM by LA'!$AJ$5:$AJ$157,$R66)+INDEX('FSM by LA'!$AM$5:$AM$157,$R66)</f>
        <v>6591</v>
      </c>
      <c r="L66" s="57" t="s">
        <v>251</v>
      </c>
      <c r="M66" s="58">
        <f>E66</f>
        <v>5360</v>
      </c>
      <c r="N66" s="58">
        <f>SUM(J66:K66)</f>
        <v>12099</v>
      </c>
      <c r="O66" s="58">
        <f t="shared" si="0"/>
        <v>17459</v>
      </c>
      <c r="P66" s="58">
        <f t="shared" si="1"/>
        <v>6821</v>
      </c>
      <c r="R66" s="57">
        <f>MATCH($A66,'FSM by LA'!$B$5:$B$157,0)</f>
        <v>42</v>
      </c>
      <c r="S66" s="57">
        <f>MATCH($A66,'Universal Credit by LA'!$A$5:$A$332,0)</f>
        <v>318</v>
      </c>
    </row>
    <row r="67" spans="1:19">
      <c r="A67" s="57" t="s">
        <v>142</v>
      </c>
      <c r="B67" s="57" t="s">
        <v>67</v>
      </c>
      <c r="C67" s="74" cm="1">
        <f t="array" ref="C67">INDEX('FSM by LA'!$E$5:$E$157,$R67)</f>
        <v>22505</v>
      </c>
      <c r="D67" s="61" cm="1">
        <f t="array" ref="D67">IFERROR(INDEX('Universal Credit by LA'!$B$5:$B$332,$S67),0)</f>
        <v>6460</v>
      </c>
      <c r="E67" s="61" cm="1">
        <f t="array" ref="E67">IFERROR(INDEX('Universal Credit by LA'!$C$5:$C$332,$S67)+INDEX('Universal Credit by LA'!$D$5:$D$332,$S67)+INDEX('Universal Credit by LA'!$E$5:$E$332,$S67),0)</f>
        <v>1390</v>
      </c>
      <c r="F67" s="61" cm="1">
        <f t="array" ref="F67">IFERROR(INDEX('Universal Credit by LA'!$F$5:$F$332,$S67)+INDEX('Universal Credit by LA'!$G$5:$G$332,$S67)+INDEX('Universal Credit by LA'!$H$5:$H$332,$S67)+INDEX('Universal Credit by LA'!$I$5:$I$332,$S67),0)</f>
        <v>2240</v>
      </c>
      <c r="G67" s="61" cm="1">
        <f t="array" ref="G67">IFERROR(INDEX('Universal Credit by LA'!$J$5:$J$332,$S67)+INDEX('Universal Credit by LA'!$K$5:$K$332,$S67)+INDEX('Universal Credit by LA'!$L$5:$L$332,$S67)+INDEX('Universal Credit by LA'!$M$5:$M$332,$S67)+INDEX('Universal Credit by LA'!$N$5:$N$332,$S67),0)</f>
        <v>2830</v>
      </c>
      <c r="H67" s="74" cm="1">
        <f t="array" ref="H67">INDEX('FSM by LA'!$C$5:$C$157,$R67)</f>
        <v>3820</v>
      </c>
      <c r="I67" s="75" cm="1">
        <f t="array" ref="I67">INDEX('FSM by LA'!$F$5:$F$157,$R67)+INDEX('FSM by LA'!$I$5:$I$157,$R67)+INDEX('FSM by LA'!$L$5:$L$157,$R67)</f>
        <v>662</v>
      </c>
      <c r="J67" s="75" cm="1">
        <f t="array" ref="J67">INDEX('FSM by LA'!$O$5:$O$157,$R67)+INDEX('FSM by LA'!$R$5:$R$157,$R67)+INDEX('FSM by LA'!$U$5:$U$157,$R67)+INDEX('FSM by LA'!$X$5:$X$157,$R67)</f>
        <v>1336</v>
      </c>
      <c r="K67" s="75" cm="1">
        <f t="array" ref="K67">INDEX('FSM by LA'!$AA$5:$AA$157,$R67)+INDEX('FSM by LA'!$AD$5:$AD$157,$R67)+INDEX('FSM by LA'!$AG$5:$AG$157,$R67)+INDEX('FSM by LA'!$AJ$5:$AJ$157,$R67)+INDEX('FSM by LA'!$AM$5:$AM$157,$R67)</f>
        <v>1822</v>
      </c>
      <c r="L67" s="57" t="s">
        <v>250</v>
      </c>
      <c r="M67" s="58">
        <f>SUM(E67:F67)</f>
        <v>3630</v>
      </c>
      <c r="N67" s="58">
        <f>K67</f>
        <v>1822</v>
      </c>
      <c r="O67" s="58">
        <f t="shared" ref="O67:O130" si="6">SUM(M67:N67)</f>
        <v>5452</v>
      </c>
      <c r="P67" s="58">
        <f t="shared" ref="P67:P130" si="7">D67-O67</f>
        <v>1008</v>
      </c>
      <c r="R67" s="57">
        <f>MATCH($A67,'FSM by LA'!$B$5:$B$157,0)</f>
        <v>107</v>
      </c>
      <c r="S67" s="57">
        <f>MATCH($A67,'Universal Credit by LA'!$A$5:$A$332,0)</f>
        <v>114</v>
      </c>
    </row>
    <row r="68" spans="1:19">
      <c r="A68" s="57" t="s">
        <v>143</v>
      </c>
      <c r="B68" s="57" t="s">
        <v>71</v>
      </c>
      <c r="C68" s="74" cm="1">
        <f t="array" ref="C68">INDEX('FSM by LA'!$E$5:$E$157,$R68)</f>
        <v>62391</v>
      </c>
      <c r="D68" s="61" cm="1">
        <f t="array" ref="D68">IFERROR(INDEX('Universal Credit by LA'!$B$5:$B$332,$S68),0)</f>
        <v>31930</v>
      </c>
      <c r="E68" s="61" cm="1">
        <f t="array" ref="E68">IFERROR(INDEX('Universal Credit by LA'!$C$5:$C$332,$S68)+INDEX('Universal Credit by LA'!$D$5:$D$332,$S68)+INDEX('Universal Credit by LA'!$E$5:$E$332,$S68),0)</f>
        <v>7000</v>
      </c>
      <c r="F68" s="61" cm="1">
        <f t="array" ref="F68">IFERROR(INDEX('Universal Credit by LA'!$F$5:$F$332,$S68)+INDEX('Universal Credit by LA'!$G$5:$G$332,$S68)+INDEX('Universal Credit by LA'!$H$5:$H$332,$S68)+INDEX('Universal Credit by LA'!$I$5:$I$332,$S68),0)</f>
        <v>10700</v>
      </c>
      <c r="G68" s="61" cm="1">
        <f t="array" ref="G68">IFERROR(INDEX('Universal Credit by LA'!$J$5:$J$332,$S68)+INDEX('Universal Credit by LA'!$K$5:$K$332,$S68)+INDEX('Universal Credit by LA'!$L$5:$L$332,$S68)+INDEX('Universal Credit by LA'!$M$5:$M$332,$S68)+INDEX('Universal Credit by LA'!$N$5:$N$332,$S68),0)</f>
        <v>14230</v>
      </c>
      <c r="H68" s="74" cm="1">
        <f t="array" ref="H68">INDEX('FSM by LA'!$C$5:$C$157,$R68)</f>
        <v>17801</v>
      </c>
      <c r="I68" s="75" cm="1">
        <f t="array" ref="I68">INDEX('FSM by LA'!$F$5:$F$157,$R68)+INDEX('FSM by LA'!$I$5:$I$157,$R68)+INDEX('FSM by LA'!$L$5:$L$157,$R68)</f>
        <v>2911</v>
      </c>
      <c r="J68" s="75" cm="1">
        <f t="array" ref="J68">INDEX('FSM by LA'!$O$5:$O$157,$R68)+INDEX('FSM by LA'!$R$5:$R$157,$R68)+INDEX('FSM by LA'!$U$5:$U$157,$R68)+INDEX('FSM by LA'!$X$5:$X$157,$R68)</f>
        <v>6441</v>
      </c>
      <c r="K68" s="75" cm="1">
        <f t="array" ref="K68">INDEX('FSM by LA'!$AA$5:$AA$157,$R68)+INDEX('FSM by LA'!$AD$5:$AD$157,$R68)+INDEX('FSM by LA'!$AG$5:$AG$157,$R68)+INDEX('FSM by LA'!$AJ$5:$AJ$157,$R68)+INDEX('FSM by LA'!$AM$5:$AM$157,$R68)</f>
        <v>8449</v>
      </c>
      <c r="L68" s="57" t="s">
        <v>251</v>
      </c>
      <c r="M68" s="58">
        <f>E68</f>
        <v>7000</v>
      </c>
      <c r="N68" s="58">
        <f>SUM(J68:K68)</f>
        <v>14890</v>
      </c>
      <c r="O68" s="58">
        <f t="shared" si="6"/>
        <v>21890</v>
      </c>
      <c r="P68" s="58">
        <f t="shared" si="7"/>
        <v>10040</v>
      </c>
      <c r="R68" s="57">
        <f>MATCH($A68,'FSM by LA'!$B$5:$B$157,0)</f>
        <v>43</v>
      </c>
      <c r="S68" s="57">
        <f>MATCH($A68,'Universal Credit by LA'!$A$5:$A$332,0)</f>
        <v>319</v>
      </c>
    </row>
    <row r="69" spans="1:19">
      <c r="A69" s="57" t="s">
        <v>144</v>
      </c>
      <c r="B69" s="57" t="s">
        <v>81</v>
      </c>
      <c r="C69" s="74" cm="1">
        <f t="array" ref="C69">INDEX('FSM by LA'!$E$5:$E$157,$R69)</f>
        <v>20051</v>
      </c>
      <c r="D69" s="61" cm="1">
        <f t="array" ref="D69">IFERROR(INDEX('Universal Credit by LA'!$B$5:$B$332,$S69),0)</f>
        <v>13480</v>
      </c>
      <c r="E69" s="61" cm="1">
        <f t="array" ref="E69">IFERROR(INDEX('Universal Credit by LA'!$C$5:$C$332,$S69)+INDEX('Universal Credit by LA'!$D$5:$D$332,$S69)+INDEX('Universal Credit by LA'!$E$5:$E$332,$S69),0)</f>
        <v>3070</v>
      </c>
      <c r="F69" s="61" cm="1">
        <f t="array" ref="F69">IFERROR(INDEX('Universal Credit by LA'!$F$5:$F$332,$S69)+INDEX('Universal Credit by LA'!$G$5:$G$332,$S69)+INDEX('Universal Credit by LA'!$H$5:$H$332,$S69)+INDEX('Universal Credit by LA'!$I$5:$I$332,$S69),0)</f>
        <v>4800</v>
      </c>
      <c r="G69" s="61" cm="1">
        <f t="array" ref="G69">IFERROR(INDEX('Universal Credit by LA'!$J$5:$J$332,$S69)+INDEX('Universal Credit by LA'!$K$5:$K$332,$S69)+INDEX('Universal Credit by LA'!$L$5:$L$332,$S69)+INDEX('Universal Credit by LA'!$M$5:$M$332,$S69)+INDEX('Universal Credit by LA'!$N$5:$N$332,$S69),0)</f>
        <v>5610</v>
      </c>
      <c r="H69" s="74" cm="1">
        <f t="array" ref="H69">INDEX('FSM by LA'!$C$5:$C$157,$R69)</f>
        <v>8885</v>
      </c>
      <c r="I69" s="75" cm="1">
        <f t="array" ref="I69">INDEX('FSM by LA'!$F$5:$F$157,$R69)+INDEX('FSM by LA'!$I$5:$I$157,$R69)+INDEX('FSM by LA'!$L$5:$L$157,$R69)</f>
        <v>1807</v>
      </c>
      <c r="J69" s="75" cm="1">
        <f t="array" ref="J69">INDEX('FSM by LA'!$O$5:$O$157,$R69)+INDEX('FSM by LA'!$R$5:$R$157,$R69)+INDEX('FSM by LA'!$U$5:$U$157,$R69)+INDEX('FSM by LA'!$X$5:$X$157,$R69)</f>
        <v>3589</v>
      </c>
      <c r="K69" s="75" cm="1">
        <f t="array" ref="K69">INDEX('FSM by LA'!$AA$5:$AA$157,$R69)+INDEX('FSM by LA'!$AD$5:$AD$157,$R69)+INDEX('FSM by LA'!$AG$5:$AG$157,$R69)+INDEX('FSM by LA'!$AJ$5:$AJ$157,$R69)+INDEX('FSM by LA'!$AM$5:$AM$157,$R69)</f>
        <v>3489</v>
      </c>
      <c r="L69" s="57" t="s">
        <v>251</v>
      </c>
      <c r="M69" s="58">
        <f>E69</f>
        <v>3070</v>
      </c>
      <c r="N69" s="58">
        <f>SUM(J69:K69)</f>
        <v>7078</v>
      </c>
      <c r="O69" s="58">
        <f t="shared" si="6"/>
        <v>10148</v>
      </c>
      <c r="P69" s="58">
        <f t="shared" si="7"/>
        <v>3332</v>
      </c>
      <c r="R69" s="57">
        <f>MATCH($A69,'FSM by LA'!$B$5:$B$157,0)</f>
        <v>21</v>
      </c>
      <c r="S69" s="57">
        <f>MATCH($A69,'Universal Credit by LA'!$A$5:$A$332,0)</f>
        <v>149</v>
      </c>
    </row>
    <row r="70" spans="1:19">
      <c r="A70" s="57" t="s">
        <v>145</v>
      </c>
      <c r="B70" s="57" t="s">
        <v>67</v>
      </c>
      <c r="C70" s="74" cm="1">
        <f t="array" ref="C70">INDEX('FSM by LA'!$E$5:$E$157,$R70)</f>
        <v>28959</v>
      </c>
      <c r="D70" s="61" cm="1">
        <f t="array" ref="D70">IFERROR(INDEX('Universal Credit by LA'!$B$5:$B$332,$S70),0)</f>
        <v>18540</v>
      </c>
      <c r="E70" s="61" cm="1">
        <f t="array" ref="E70">IFERROR(INDEX('Universal Credit by LA'!$C$5:$C$332,$S70)+INDEX('Universal Credit by LA'!$D$5:$D$332,$S70)+INDEX('Universal Credit by LA'!$E$5:$E$332,$S70),0)</f>
        <v>3720</v>
      </c>
      <c r="F70" s="61" cm="1">
        <f t="array" ref="F70">IFERROR(INDEX('Universal Credit by LA'!$F$5:$F$332,$S70)+INDEX('Universal Credit by LA'!$G$5:$G$332,$S70)+INDEX('Universal Credit by LA'!$H$5:$H$332,$S70)+INDEX('Universal Credit by LA'!$I$5:$I$332,$S70),0)</f>
        <v>6250</v>
      </c>
      <c r="G70" s="61" cm="1">
        <f t="array" ref="G70">IFERROR(INDEX('Universal Credit by LA'!$J$5:$J$332,$S70)+INDEX('Universal Credit by LA'!$K$5:$K$332,$S70)+INDEX('Universal Credit by LA'!$L$5:$L$332,$S70)+INDEX('Universal Credit by LA'!$M$5:$M$332,$S70)+INDEX('Universal Credit by LA'!$N$5:$N$332,$S70),0)</f>
        <v>8570</v>
      </c>
      <c r="H70" s="74" cm="1">
        <f t="array" ref="H70">INDEX('FSM by LA'!$C$5:$C$157,$R70)</f>
        <v>11804</v>
      </c>
      <c r="I70" s="75" cm="1">
        <f t="array" ref="I70">INDEX('FSM by LA'!$F$5:$F$157,$R70)+INDEX('FSM by LA'!$I$5:$I$157,$R70)+INDEX('FSM by LA'!$L$5:$L$157,$R70)</f>
        <v>2068</v>
      </c>
      <c r="J70" s="75" cm="1">
        <f t="array" ref="J70">INDEX('FSM by LA'!$O$5:$O$157,$R70)+INDEX('FSM by LA'!$R$5:$R$157,$R70)+INDEX('FSM by LA'!$U$5:$U$157,$R70)+INDEX('FSM by LA'!$X$5:$X$157,$R70)</f>
        <v>4389</v>
      </c>
      <c r="K70" s="75" cm="1">
        <f t="array" ref="K70">INDEX('FSM by LA'!$AA$5:$AA$157,$R70)+INDEX('FSM by LA'!$AD$5:$AD$157,$R70)+INDEX('FSM by LA'!$AG$5:$AG$157,$R70)+INDEX('FSM by LA'!$AJ$5:$AJ$157,$R70)+INDEX('FSM by LA'!$AM$5:$AM$157,$R70)</f>
        <v>5347</v>
      </c>
      <c r="L70" s="57" t="s">
        <v>250</v>
      </c>
      <c r="M70" s="58">
        <f>SUM(E70:F70)</f>
        <v>9970</v>
      </c>
      <c r="N70" s="58">
        <f>K70</f>
        <v>5347</v>
      </c>
      <c r="O70" s="58">
        <f t="shared" si="6"/>
        <v>15317</v>
      </c>
      <c r="P70" s="58">
        <f t="shared" si="7"/>
        <v>3223</v>
      </c>
      <c r="R70" s="57">
        <f>MATCH($A70,'FSM by LA'!$B$5:$B$157,0)</f>
        <v>108</v>
      </c>
      <c r="S70" s="57">
        <f>MATCH($A70,'Universal Credit by LA'!$A$5:$A$332,0)</f>
        <v>115</v>
      </c>
    </row>
    <row r="71" spans="1:19">
      <c r="A71" s="57" t="s">
        <v>146</v>
      </c>
      <c r="B71" s="57" t="s">
        <v>81</v>
      </c>
      <c r="C71" s="74" cm="1">
        <f t="array" ref="C71">INDEX('FSM by LA'!$E$5:$E$157,$R71)</f>
        <v>167525</v>
      </c>
      <c r="D71" s="61" cm="1">
        <f t="array" ref="D71">IFERROR(INDEX('Universal Credit by LA'!$B$5:$B$332,$S71),0)</f>
        <v>77220</v>
      </c>
      <c r="E71" s="61" cm="1">
        <f t="array" ref="E71">IFERROR(INDEX('Universal Credit by LA'!$C$5:$C$332,$S71)+INDEX('Universal Credit by LA'!$D$5:$D$332,$S71)+INDEX('Universal Credit by LA'!$E$5:$E$332,$S71),0)</f>
        <v>17110</v>
      </c>
      <c r="F71" s="61" cm="1">
        <f t="array" ref="F71">IFERROR(INDEX('Universal Credit by LA'!$F$5:$F$332,$S71)+INDEX('Universal Credit by LA'!$G$5:$G$332,$S71)+INDEX('Universal Credit by LA'!$H$5:$H$332,$S71)+INDEX('Universal Credit by LA'!$I$5:$I$332,$S71),0)</f>
        <v>26040</v>
      </c>
      <c r="G71" s="61" cm="1">
        <f t="array" ref="G71">IFERROR(INDEX('Universal Credit by LA'!$J$5:$J$332,$S71)+INDEX('Universal Credit by LA'!$K$5:$K$332,$S71)+INDEX('Universal Credit by LA'!$L$5:$L$332,$S71)+INDEX('Universal Credit by LA'!$M$5:$M$332,$S71)+INDEX('Universal Credit by LA'!$N$5:$N$332,$S71),0)</f>
        <v>34070</v>
      </c>
      <c r="H71" s="74" cm="1">
        <f t="array" ref="H71">INDEX('FSM by LA'!$C$5:$C$157,$R71)</f>
        <v>44274</v>
      </c>
      <c r="I71" s="75" cm="1">
        <f t="array" ref="I71">INDEX('FSM by LA'!$F$5:$F$157,$R71)+INDEX('FSM by LA'!$I$5:$I$157,$R71)+INDEX('FSM by LA'!$L$5:$L$157,$R71)</f>
        <v>8147</v>
      </c>
      <c r="J71" s="75" cm="1">
        <f t="array" ref="J71">INDEX('FSM by LA'!$O$5:$O$157,$R71)+INDEX('FSM by LA'!$R$5:$R$157,$R71)+INDEX('FSM by LA'!$U$5:$U$157,$R71)+INDEX('FSM by LA'!$X$5:$X$157,$R71)</f>
        <v>16052</v>
      </c>
      <c r="K71" s="75" cm="1">
        <f t="array" ref="K71">INDEX('FSM by LA'!$AA$5:$AA$157,$R71)+INDEX('FSM by LA'!$AD$5:$AD$157,$R71)+INDEX('FSM by LA'!$AG$5:$AG$157,$R71)+INDEX('FSM by LA'!$AJ$5:$AJ$157,$R71)+INDEX('FSM by LA'!$AM$5:$AM$157,$R71)</f>
        <v>20075</v>
      </c>
      <c r="L71" s="57" t="s">
        <v>251</v>
      </c>
      <c r="M71" s="58">
        <f>E71</f>
        <v>17110</v>
      </c>
      <c r="N71" s="58">
        <f>SUM(J71:K71)</f>
        <v>36127</v>
      </c>
      <c r="O71" s="58">
        <f t="shared" si="6"/>
        <v>53237</v>
      </c>
      <c r="P71" s="58">
        <f t="shared" si="7"/>
        <v>23983</v>
      </c>
      <c r="R71" s="57">
        <f>MATCH($A71,'FSM by LA'!$B$5:$B$157,0)</f>
        <v>22</v>
      </c>
      <c r="S71" s="57">
        <f>MATCH($A71,'Universal Credit by LA'!$A$5:$A$332,0)</f>
        <v>150</v>
      </c>
    </row>
    <row r="72" spans="1:19">
      <c r="A72" s="57" t="s">
        <v>147</v>
      </c>
      <c r="B72" s="57" t="s">
        <v>71</v>
      </c>
      <c r="C72" s="74" cm="1">
        <f t="array" ref="C72">INDEX('FSM by LA'!$E$5:$E$157,$R72)</f>
        <v>118297</v>
      </c>
      <c r="D72" s="61" cm="1">
        <f t="array" ref="D72">IFERROR(INDEX('Universal Credit by LA'!$B$5:$B$332,$S72),0)</f>
        <v>55170</v>
      </c>
      <c r="E72" s="61" cm="1">
        <f t="array" ref="E72">IFERROR(INDEX('Universal Credit by LA'!$C$5:$C$332,$S72)+INDEX('Universal Credit by LA'!$D$5:$D$332,$S72)+INDEX('Universal Credit by LA'!$E$5:$E$332,$S72),0)</f>
        <v>12270</v>
      </c>
      <c r="F72" s="61" cm="1">
        <f t="array" ref="F72">IFERROR(INDEX('Universal Credit by LA'!$F$5:$F$332,$S72)+INDEX('Universal Credit by LA'!$G$5:$G$332,$S72)+INDEX('Universal Credit by LA'!$H$5:$H$332,$S72)+INDEX('Universal Credit by LA'!$I$5:$I$332,$S72),0)</f>
        <v>18670</v>
      </c>
      <c r="G72" s="61" cm="1">
        <f t="array" ref="G72">IFERROR(INDEX('Universal Credit by LA'!$J$5:$J$332,$S72)+INDEX('Universal Credit by LA'!$K$5:$K$332,$S72)+INDEX('Universal Credit by LA'!$L$5:$L$332,$S72)+INDEX('Universal Credit by LA'!$M$5:$M$332,$S72)+INDEX('Universal Credit by LA'!$N$5:$N$332,$S72),0)</f>
        <v>24230</v>
      </c>
      <c r="H72" s="74" cm="1">
        <f t="array" ref="H72">INDEX('FSM by LA'!$C$5:$C$157,$R72)</f>
        <v>34824</v>
      </c>
      <c r="I72" s="75" cm="1">
        <f t="array" ref="I72">INDEX('FSM by LA'!$F$5:$F$157,$R72)+INDEX('FSM by LA'!$I$5:$I$157,$R72)+INDEX('FSM by LA'!$L$5:$L$157,$R72)</f>
        <v>5352</v>
      </c>
      <c r="J72" s="75" cm="1">
        <f t="array" ref="J72">INDEX('FSM by LA'!$O$5:$O$157,$R72)+INDEX('FSM by LA'!$R$5:$R$157,$R72)+INDEX('FSM by LA'!$U$5:$U$157,$R72)+INDEX('FSM by LA'!$X$5:$X$157,$R72)</f>
        <v>12669</v>
      </c>
      <c r="K72" s="75" cm="1">
        <f t="array" ref="K72">INDEX('FSM by LA'!$AA$5:$AA$157,$R72)+INDEX('FSM by LA'!$AD$5:$AD$157,$R72)+INDEX('FSM by LA'!$AG$5:$AG$157,$R72)+INDEX('FSM by LA'!$AJ$5:$AJ$157,$R72)+INDEX('FSM by LA'!$AM$5:$AM$157,$R72)</f>
        <v>16803</v>
      </c>
      <c r="L72" s="57" t="s">
        <v>251</v>
      </c>
      <c r="M72" s="58">
        <f>E72</f>
        <v>12270</v>
      </c>
      <c r="N72" s="58">
        <f>SUM(J72:K72)</f>
        <v>29472</v>
      </c>
      <c r="O72" s="58">
        <f t="shared" si="6"/>
        <v>41742</v>
      </c>
      <c r="P72" s="58">
        <f t="shared" si="7"/>
        <v>13428</v>
      </c>
      <c r="R72" s="57">
        <f>MATCH($A72,'FSM by LA'!$B$5:$B$157,0)</f>
        <v>44</v>
      </c>
      <c r="S72" s="57">
        <f>MATCH($A72,'Universal Credit by LA'!$A$5:$A$332,0)</f>
        <v>320</v>
      </c>
    </row>
    <row r="73" spans="1:19">
      <c r="A73" s="57" t="s">
        <v>148</v>
      </c>
      <c r="B73" s="57" t="s">
        <v>110</v>
      </c>
      <c r="C73" s="74" cm="1">
        <f t="array" ref="C73">INDEX('FSM by LA'!$E$5:$E$157,$R73)</f>
        <v>55267</v>
      </c>
      <c r="D73" s="61" cm="1">
        <f t="array" ref="D73">IFERROR(INDEX('Universal Credit by LA'!$B$5:$B$332,$S73),0)</f>
        <v>32860</v>
      </c>
      <c r="E73" s="61" cm="1">
        <f t="array" ref="E73">IFERROR(INDEX('Universal Credit by LA'!$C$5:$C$332,$S73)+INDEX('Universal Credit by LA'!$D$5:$D$332,$S73)+INDEX('Universal Credit by LA'!$E$5:$E$332,$S73),0)</f>
        <v>6970</v>
      </c>
      <c r="F73" s="61" cm="1">
        <f t="array" ref="F73">IFERROR(INDEX('Universal Credit by LA'!$F$5:$F$332,$S73)+INDEX('Universal Credit by LA'!$G$5:$G$332,$S73)+INDEX('Universal Credit by LA'!$H$5:$H$332,$S73)+INDEX('Universal Credit by LA'!$I$5:$I$332,$S73),0)</f>
        <v>11000</v>
      </c>
      <c r="G73" s="61" cm="1">
        <f t="array" ref="G73">IFERROR(INDEX('Universal Credit by LA'!$J$5:$J$332,$S73)+INDEX('Universal Credit by LA'!$K$5:$K$332,$S73)+INDEX('Universal Credit by LA'!$L$5:$L$332,$S73)+INDEX('Universal Credit by LA'!$M$5:$M$332,$S73)+INDEX('Universal Credit by LA'!$N$5:$N$332,$S73),0)</f>
        <v>14890</v>
      </c>
      <c r="H73" s="74" cm="1">
        <f t="array" ref="H73">INDEX('FSM by LA'!$C$5:$C$157,$R73)</f>
        <v>16715</v>
      </c>
      <c r="I73" s="75" cm="1">
        <f t="array" ref="I73">INDEX('FSM by LA'!$F$5:$F$157,$R73)+INDEX('FSM by LA'!$I$5:$I$157,$R73)+INDEX('FSM by LA'!$L$5:$L$157,$R73)</f>
        <v>2597</v>
      </c>
      <c r="J73" s="75" cm="1">
        <f t="array" ref="J73">INDEX('FSM by LA'!$O$5:$O$157,$R73)+INDEX('FSM by LA'!$R$5:$R$157,$R73)+INDEX('FSM by LA'!$U$5:$U$157,$R73)+INDEX('FSM by LA'!$X$5:$X$157,$R73)</f>
        <v>6047</v>
      </c>
      <c r="K73" s="75" cm="1">
        <f t="array" ref="K73">INDEX('FSM by LA'!$AA$5:$AA$157,$R73)+INDEX('FSM by LA'!$AD$5:$AD$157,$R73)+INDEX('FSM by LA'!$AG$5:$AG$157,$R73)+INDEX('FSM by LA'!$AJ$5:$AJ$157,$R73)+INDEX('FSM by LA'!$AM$5:$AM$157,$R73)</f>
        <v>8071</v>
      </c>
      <c r="L73" s="57" t="s">
        <v>251</v>
      </c>
      <c r="M73" s="58">
        <f>E73</f>
        <v>6970</v>
      </c>
      <c r="N73" s="58">
        <f>SUM(J73:K73)</f>
        <v>14118</v>
      </c>
      <c r="O73" s="58">
        <f t="shared" si="6"/>
        <v>21088</v>
      </c>
      <c r="P73" s="58">
        <f t="shared" si="7"/>
        <v>11772</v>
      </c>
      <c r="R73" s="57">
        <f>MATCH($A73,'FSM by LA'!$B$5:$B$157,0)</f>
        <v>54</v>
      </c>
      <c r="S73" s="57">
        <f>MATCH($A73,'Universal Credit by LA'!$A$5:$A$332,0)</f>
        <v>13</v>
      </c>
    </row>
    <row r="74" spans="1:19">
      <c r="A74" s="57" t="s">
        <v>149</v>
      </c>
      <c r="B74" s="57" t="s">
        <v>110</v>
      </c>
      <c r="C74" s="74" cm="1">
        <f t="array" ref="C74">INDEX('FSM by LA'!$E$5:$E$157,$R74)</f>
        <v>95136</v>
      </c>
      <c r="D74" s="61" cm="1">
        <f t="array" ref="D74">IFERROR(INDEX('Universal Credit by LA'!$B$5:$B$332,$S74),0)</f>
        <v>31760</v>
      </c>
      <c r="E74" s="61" cm="1">
        <f t="array" ref="E74">IFERROR(INDEX('Universal Credit by LA'!$C$5:$C$332,$S74)+INDEX('Universal Credit by LA'!$D$5:$D$332,$S74)+INDEX('Universal Credit by LA'!$E$5:$E$332,$S74),0)</f>
        <v>7030</v>
      </c>
      <c r="F74" s="61" cm="1">
        <f t="array" ref="F74">IFERROR(INDEX('Universal Credit by LA'!$F$5:$F$332,$S74)+INDEX('Universal Credit by LA'!$G$5:$G$332,$S74)+INDEX('Universal Credit by LA'!$H$5:$H$332,$S74)+INDEX('Universal Credit by LA'!$I$5:$I$332,$S74),0)</f>
        <v>10880</v>
      </c>
      <c r="G74" s="61" cm="1">
        <f t="array" ref="G74">IFERROR(INDEX('Universal Credit by LA'!$J$5:$J$332,$S74)+INDEX('Universal Credit by LA'!$K$5:$K$332,$S74)+INDEX('Universal Credit by LA'!$L$5:$L$332,$S74)+INDEX('Universal Credit by LA'!$M$5:$M$332,$S74)+INDEX('Universal Credit by LA'!$N$5:$N$332,$S74),0)</f>
        <v>13850</v>
      </c>
      <c r="H74" s="74" cm="1">
        <f t="array" ref="H74">INDEX('FSM by LA'!$C$5:$C$157,$R74)</f>
        <v>17315</v>
      </c>
      <c r="I74" s="75" cm="1">
        <f t="array" ref="I74">INDEX('FSM by LA'!$F$5:$F$157,$R74)+INDEX('FSM by LA'!$I$5:$I$157,$R74)+INDEX('FSM by LA'!$L$5:$L$157,$R74)</f>
        <v>2941</v>
      </c>
      <c r="J74" s="75" cm="1">
        <f t="array" ref="J74">INDEX('FSM by LA'!$O$5:$O$157,$R74)+INDEX('FSM by LA'!$R$5:$R$157,$R74)+INDEX('FSM by LA'!$U$5:$U$157,$R74)+INDEX('FSM by LA'!$X$5:$X$157,$R74)</f>
        <v>6223</v>
      </c>
      <c r="K74" s="75" cm="1">
        <f t="array" ref="K74">INDEX('FSM by LA'!$AA$5:$AA$157,$R74)+INDEX('FSM by LA'!$AD$5:$AD$157,$R74)+INDEX('FSM by LA'!$AG$5:$AG$157,$R74)+INDEX('FSM by LA'!$AJ$5:$AJ$157,$R74)+INDEX('FSM by LA'!$AM$5:$AM$157,$R74)</f>
        <v>8151</v>
      </c>
      <c r="L74" s="57" t="s">
        <v>251</v>
      </c>
      <c r="M74" s="58">
        <f>E74</f>
        <v>7030</v>
      </c>
      <c r="N74" s="58">
        <f>SUM(J74:K74)</f>
        <v>14374</v>
      </c>
      <c r="O74" s="58">
        <f t="shared" si="6"/>
        <v>21404</v>
      </c>
      <c r="P74" s="58">
        <f t="shared" si="7"/>
        <v>10356</v>
      </c>
      <c r="R74" s="57">
        <f>MATCH($A74,'FSM by LA'!$B$5:$B$157,0)</f>
        <v>55</v>
      </c>
      <c r="S74" s="57">
        <f>MATCH($A74,'Universal Credit by LA'!$A$5:$A$332,0)</f>
        <v>14</v>
      </c>
    </row>
    <row r="75" spans="1:19">
      <c r="A75" s="57" t="s">
        <v>150</v>
      </c>
      <c r="B75" s="57" t="s">
        <v>67</v>
      </c>
      <c r="C75" s="74" cm="1">
        <f t="array" ref="C75">INDEX('FSM by LA'!$E$5:$E$157,$R75)</f>
        <v>33691</v>
      </c>
      <c r="D75" s="61" cm="1">
        <f t="array" ref="D75">IFERROR(INDEX('Universal Credit by LA'!$B$5:$B$332,$S75),0)</f>
        <v>21230</v>
      </c>
      <c r="E75" s="61" cm="1">
        <f t="array" ref="E75">IFERROR(INDEX('Universal Credit by LA'!$C$5:$C$332,$S75)+INDEX('Universal Credit by LA'!$D$5:$D$332,$S75)+INDEX('Universal Credit by LA'!$E$5:$E$332,$S75),0)</f>
        <v>4610</v>
      </c>
      <c r="F75" s="61" cm="1">
        <f t="array" ref="F75">IFERROR(INDEX('Universal Credit by LA'!$F$5:$F$332,$S75)+INDEX('Universal Credit by LA'!$G$5:$G$332,$S75)+INDEX('Universal Credit by LA'!$H$5:$H$332,$S75)+INDEX('Universal Credit by LA'!$I$5:$I$332,$S75),0)</f>
        <v>7060</v>
      </c>
      <c r="G75" s="61" cm="1">
        <f t="array" ref="G75">IFERROR(INDEX('Universal Credit by LA'!$J$5:$J$332,$S75)+INDEX('Universal Credit by LA'!$K$5:$K$332,$S75)+INDEX('Universal Credit by LA'!$L$5:$L$332,$S75)+INDEX('Universal Credit by LA'!$M$5:$M$332,$S75)+INDEX('Universal Credit by LA'!$N$5:$N$332,$S75),0)</f>
        <v>9560</v>
      </c>
      <c r="H75" s="74" cm="1">
        <f t="array" ref="H75">INDEX('FSM by LA'!$C$5:$C$157,$R75)</f>
        <v>10377</v>
      </c>
      <c r="I75" s="75" cm="1">
        <f t="array" ref="I75">INDEX('FSM by LA'!$F$5:$F$157,$R75)+INDEX('FSM by LA'!$I$5:$I$157,$R75)+INDEX('FSM by LA'!$L$5:$L$157,$R75)</f>
        <v>1932</v>
      </c>
      <c r="J75" s="75" cm="1">
        <f t="array" ref="J75">INDEX('FSM by LA'!$O$5:$O$157,$R75)+INDEX('FSM by LA'!$R$5:$R$157,$R75)+INDEX('FSM by LA'!$U$5:$U$157,$R75)+INDEX('FSM by LA'!$X$5:$X$157,$R75)</f>
        <v>3858</v>
      </c>
      <c r="K75" s="75" cm="1">
        <f t="array" ref="K75">INDEX('FSM by LA'!$AA$5:$AA$157,$R75)+INDEX('FSM by LA'!$AD$5:$AD$157,$R75)+INDEX('FSM by LA'!$AG$5:$AG$157,$R75)+INDEX('FSM by LA'!$AJ$5:$AJ$157,$R75)+INDEX('FSM by LA'!$AM$5:$AM$157,$R75)</f>
        <v>4587</v>
      </c>
      <c r="L75" s="57" t="s">
        <v>250</v>
      </c>
      <c r="M75" s="58">
        <f>SUM(E75:F75)</f>
        <v>11670</v>
      </c>
      <c r="N75" s="58">
        <f>K75</f>
        <v>4587</v>
      </c>
      <c r="O75" s="58">
        <f t="shared" si="6"/>
        <v>16257</v>
      </c>
      <c r="P75" s="58">
        <f t="shared" si="7"/>
        <v>4973</v>
      </c>
      <c r="R75" s="57">
        <f>MATCH($A75,'FSM by LA'!$B$5:$B$157,0)</f>
        <v>109</v>
      </c>
      <c r="S75" s="57">
        <f>MATCH($A75,'Universal Credit by LA'!$A$5:$A$332,0)</f>
        <v>116</v>
      </c>
    </row>
    <row r="76" spans="1:19">
      <c r="A76" s="57" t="s">
        <v>151</v>
      </c>
      <c r="B76" s="57" t="s">
        <v>110</v>
      </c>
      <c r="C76" s="74" cm="1">
        <f t="array" ref="C76">INDEX('FSM by LA'!$E$5:$E$157,$R76)</f>
        <v>98080</v>
      </c>
      <c r="D76" s="61" cm="1">
        <f t="array" ref="D76">IFERROR(INDEX('Universal Credit by LA'!$B$5:$B$332,$S76),0)</f>
        <v>43180</v>
      </c>
      <c r="E76" s="61" cm="1">
        <f t="array" ref="E76">IFERROR(INDEX('Universal Credit by LA'!$C$5:$C$332,$S76)+INDEX('Universal Credit by LA'!$D$5:$D$332,$S76)+INDEX('Universal Credit by LA'!$E$5:$E$332,$S76),0)</f>
        <v>9430</v>
      </c>
      <c r="F76" s="61" cm="1">
        <f t="array" ref="F76">IFERROR(INDEX('Universal Credit by LA'!$F$5:$F$332,$S76)+INDEX('Universal Credit by LA'!$G$5:$G$332,$S76)+INDEX('Universal Credit by LA'!$H$5:$H$332,$S76)+INDEX('Universal Credit by LA'!$I$5:$I$332,$S76),0)</f>
        <v>14620</v>
      </c>
      <c r="G76" s="61" cm="1">
        <f t="array" ref="G76">IFERROR(INDEX('Universal Credit by LA'!$J$5:$J$332,$S76)+INDEX('Universal Credit by LA'!$K$5:$K$332,$S76)+INDEX('Universal Credit by LA'!$L$5:$L$332,$S76)+INDEX('Universal Credit by LA'!$M$5:$M$332,$S76)+INDEX('Universal Credit by LA'!$N$5:$N$332,$S76),0)</f>
        <v>19130</v>
      </c>
      <c r="H76" s="74" cm="1">
        <f t="array" ref="H76">INDEX('FSM by LA'!$C$5:$C$157,$R76)</f>
        <v>29779</v>
      </c>
      <c r="I76" s="75" cm="1">
        <f t="array" ref="I76">INDEX('FSM by LA'!$F$5:$F$157,$R76)+INDEX('FSM by LA'!$I$5:$I$157,$R76)+INDEX('FSM by LA'!$L$5:$L$157,$R76)</f>
        <v>5284</v>
      </c>
      <c r="J76" s="75" cm="1">
        <f t="array" ref="J76">INDEX('FSM by LA'!$O$5:$O$157,$R76)+INDEX('FSM by LA'!$R$5:$R$157,$R76)+INDEX('FSM by LA'!$U$5:$U$157,$R76)+INDEX('FSM by LA'!$X$5:$X$157,$R76)</f>
        <v>11039</v>
      </c>
      <c r="K76" s="75" cm="1">
        <f t="array" ref="K76">INDEX('FSM by LA'!$AA$5:$AA$157,$R76)+INDEX('FSM by LA'!$AD$5:$AD$157,$R76)+INDEX('FSM by LA'!$AG$5:$AG$157,$R76)+INDEX('FSM by LA'!$AJ$5:$AJ$157,$R76)+INDEX('FSM by LA'!$AM$5:$AM$157,$R76)</f>
        <v>13456</v>
      </c>
      <c r="L76" s="57" t="s">
        <v>251</v>
      </c>
      <c r="M76" s="58">
        <f>E76</f>
        <v>9430</v>
      </c>
      <c r="N76" s="58">
        <f>SUM(J76:K76)</f>
        <v>24495</v>
      </c>
      <c r="O76" s="58">
        <f t="shared" si="6"/>
        <v>33925</v>
      </c>
      <c r="P76" s="58">
        <f t="shared" si="7"/>
        <v>9255</v>
      </c>
      <c r="R76" s="57">
        <f>MATCH($A76,'FSM by LA'!$B$5:$B$157,0)</f>
        <v>56</v>
      </c>
      <c r="S76" s="57">
        <f>MATCH($A76,'Universal Credit by LA'!$A$5:$A$332,0)</f>
        <v>22</v>
      </c>
    </row>
    <row r="77" spans="1:19">
      <c r="A77" s="57" t="s">
        <v>152</v>
      </c>
      <c r="B77" s="57" t="s">
        <v>81</v>
      </c>
      <c r="C77" s="74" cm="1">
        <f t="array" ref="C77">INDEX('FSM by LA'!$E$5:$E$157,$R77)</f>
        <v>68373</v>
      </c>
      <c r="D77" s="61" cm="1">
        <f t="array" ref="D77">IFERROR(INDEX('Universal Credit by LA'!$B$5:$B$332,$S77),0)</f>
        <v>38600</v>
      </c>
      <c r="E77" s="61" cm="1">
        <f t="array" ref="E77">IFERROR(INDEX('Universal Credit by LA'!$C$5:$C$332,$S77)+INDEX('Universal Credit by LA'!$D$5:$D$332,$S77)+INDEX('Universal Credit by LA'!$E$5:$E$332,$S77),0)</f>
        <v>8790</v>
      </c>
      <c r="F77" s="61" cm="1">
        <f t="array" ref="F77">IFERROR(INDEX('Universal Credit by LA'!$F$5:$F$332,$S77)+INDEX('Universal Credit by LA'!$G$5:$G$332,$S77)+INDEX('Universal Credit by LA'!$H$5:$H$332,$S77)+INDEX('Universal Credit by LA'!$I$5:$I$332,$S77),0)</f>
        <v>13380</v>
      </c>
      <c r="G77" s="61" cm="1">
        <f t="array" ref="G77">IFERROR(INDEX('Universal Credit by LA'!$J$5:$J$332,$S77)+INDEX('Universal Credit by LA'!$K$5:$K$332,$S77)+INDEX('Universal Credit by LA'!$L$5:$L$332,$S77)+INDEX('Universal Credit by LA'!$M$5:$M$332,$S77)+INDEX('Universal Credit by LA'!$N$5:$N$332,$S77),0)</f>
        <v>16430</v>
      </c>
      <c r="H77" s="74" cm="1">
        <f t="array" ref="H77">INDEX('FSM by LA'!$C$5:$C$157,$R77)</f>
        <v>25756</v>
      </c>
      <c r="I77" s="75" cm="1">
        <f t="array" ref="I77">INDEX('FSM by LA'!$F$5:$F$157,$R77)+INDEX('FSM by LA'!$I$5:$I$157,$R77)+INDEX('FSM by LA'!$L$5:$L$157,$R77)</f>
        <v>4687</v>
      </c>
      <c r="J77" s="75" cm="1">
        <f t="array" ref="J77">INDEX('FSM by LA'!$O$5:$O$157,$R77)+INDEX('FSM by LA'!$R$5:$R$157,$R77)+INDEX('FSM by LA'!$U$5:$U$157,$R77)+INDEX('FSM by LA'!$X$5:$X$157,$R77)</f>
        <v>9741</v>
      </c>
      <c r="K77" s="75" cm="1">
        <f t="array" ref="K77">INDEX('FSM by LA'!$AA$5:$AA$157,$R77)+INDEX('FSM by LA'!$AD$5:$AD$157,$R77)+INDEX('FSM by LA'!$AG$5:$AG$157,$R77)+INDEX('FSM by LA'!$AJ$5:$AJ$157,$R77)+INDEX('FSM by LA'!$AM$5:$AM$157,$R77)</f>
        <v>11328</v>
      </c>
      <c r="L77" s="57" t="s">
        <v>251</v>
      </c>
      <c r="M77" s="58">
        <f>E77</f>
        <v>8790</v>
      </c>
      <c r="N77" s="58">
        <f>SUM(J77:K77)</f>
        <v>21069</v>
      </c>
      <c r="O77" s="58">
        <f t="shared" si="6"/>
        <v>29859</v>
      </c>
      <c r="P77" s="58">
        <f t="shared" si="7"/>
        <v>8741</v>
      </c>
      <c r="R77" s="57">
        <f>MATCH($A77,'FSM by LA'!$B$5:$B$157,0)</f>
        <v>23</v>
      </c>
      <c r="S77" s="57">
        <f>MATCH($A77,'Universal Credit by LA'!$A$5:$A$332,0)</f>
        <v>163</v>
      </c>
    </row>
    <row r="78" spans="1:19">
      <c r="A78" s="57" t="s">
        <v>153</v>
      </c>
      <c r="B78" s="57" t="s">
        <v>76</v>
      </c>
      <c r="C78" s="74" cm="1">
        <f t="array" ref="C78">INDEX('FSM by LA'!$E$5:$E$157,$R78)</f>
        <v>38328</v>
      </c>
      <c r="D78" s="61" cm="1">
        <f t="array" ref="D78">IFERROR(INDEX('Universal Credit by LA'!$B$5:$B$332,$S78),0)</f>
        <v>20410</v>
      </c>
      <c r="E78" s="61" cm="1">
        <f t="array" ref="E78">IFERROR(INDEX('Universal Credit by LA'!$C$5:$C$332,$S78)+INDEX('Universal Credit by LA'!$D$5:$D$332,$S78)+INDEX('Universal Credit by LA'!$E$5:$E$332,$S78),0)</f>
        <v>4520</v>
      </c>
      <c r="F78" s="61" cm="1">
        <f t="array" ref="F78">IFERROR(INDEX('Universal Credit by LA'!$F$5:$F$332,$S78)+INDEX('Universal Credit by LA'!$G$5:$G$332,$S78)+INDEX('Universal Credit by LA'!$H$5:$H$332,$S78)+INDEX('Universal Credit by LA'!$I$5:$I$332,$S78),0)</f>
        <v>6860</v>
      </c>
      <c r="G78" s="61" cm="1">
        <f t="array" ref="G78">IFERROR(INDEX('Universal Credit by LA'!$J$5:$J$332,$S78)+INDEX('Universal Credit by LA'!$K$5:$K$332,$S78)+INDEX('Universal Credit by LA'!$L$5:$L$332,$S78)+INDEX('Universal Credit by LA'!$M$5:$M$332,$S78)+INDEX('Universal Credit by LA'!$N$5:$N$332,$S78),0)</f>
        <v>9030</v>
      </c>
      <c r="H78" s="74" cm="1">
        <f t="array" ref="H78">INDEX('FSM by LA'!$C$5:$C$157,$R78)</f>
        <v>10991</v>
      </c>
      <c r="I78" s="75" cm="1">
        <f t="array" ref="I78">INDEX('FSM by LA'!$F$5:$F$157,$R78)+INDEX('FSM by LA'!$I$5:$I$157,$R78)+INDEX('FSM by LA'!$L$5:$L$157,$R78)</f>
        <v>1762</v>
      </c>
      <c r="J78" s="75" cm="1">
        <f t="array" ref="J78">INDEX('FSM by LA'!$O$5:$O$157,$R78)+INDEX('FSM by LA'!$R$5:$R$157,$R78)+INDEX('FSM by LA'!$U$5:$U$157,$R78)+INDEX('FSM by LA'!$X$5:$X$157,$R78)</f>
        <v>4026</v>
      </c>
      <c r="K78" s="75" cm="1">
        <f t="array" ref="K78">INDEX('FSM by LA'!$AA$5:$AA$157,$R78)+INDEX('FSM by LA'!$AD$5:$AD$157,$R78)+INDEX('FSM by LA'!$AG$5:$AG$157,$R78)+INDEX('FSM by LA'!$AJ$5:$AJ$157,$R78)+INDEX('FSM by LA'!$AM$5:$AM$157,$R78)</f>
        <v>5203</v>
      </c>
      <c r="L78" s="57" t="s">
        <v>251</v>
      </c>
      <c r="M78" s="58">
        <f>E78</f>
        <v>4520</v>
      </c>
      <c r="N78" s="58">
        <f>SUM(J78:K78)</f>
        <v>9229</v>
      </c>
      <c r="O78" s="58">
        <f t="shared" si="6"/>
        <v>13749</v>
      </c>
      <c r="P78" s="58">
        <f t="shared" si="7"/>
        <v>6661</v>
      </c>
      <c r="R78" s="57">
        <f>MATCH($A78,'FSM by LA'!$B$5:$B$157,0)</f>
        <v>81</v>
      </c>
      <c r="S78" s="57">
        <f>MATCH($A78,'Universal Credit by LA'!$A$5:$A$332,0)</f>
        <v>75</v>
      </c>
    </row>
    <row r="79" spans="1:19">
      <c r="A79" s="57" t="s">
        <v>154</v>
      </c>
      <c r="B79" s="57" t="s">
        <v>81</v>
      </c>
      <c r="C79" s="74" cm="1">
        <f t="array" ref="C79">INDEX('FSM by LA'!$E$5:$E$157,$R79)</f>
        <v>84247</v>
      </c>
      <c r="D79" s="61" cm="1">
        <f t="array" ref="D79">IFERROR(INDEX('Universal Credit by LA'!$B$5:$B$332,$S79),0)</f>
        <v>55280</v>
      </c>
      <c r="E79" s="61" cm="1">
        <f t="array" ref="E79">IFERROR(INDEX('Universal Credit by LA'!$C$5:$C$332,$S79)+INDEX('Universal Credit by LA'!$D$5:$D$332,$S79)+INDEX('Universal Credit by LA'!$E$5:$E$332,$S79),0)</f>
        <v>12000</v>
      </c>
      <c r="F79" s="61" cm="1">
        <f t="array" ref="F79">IFERROR(INDEX('Universal Credit by LA'!$F$5:$F$332,$S79)+INDEX('Universal Credit by LA'!$G$5:$G$332,$S79)+INDEX('Universal Credit by LA'!$H$5:$H$332,$S79)+INDEX('Universal Credit by LA'!$I$5:$I$332,$S79),0)</f>
        <v>18420</v>
      </c>
      <c r="G79" s="61" cm="1">
        <f t="array" ref="G79">IFERROR(INDEX('Universal Credit by LA'!$J$5:$J$332,$S79)+INDEX('Universal Credit by LA'!$K$5:$K$332,$S79)+INDEX('Universal Credit by LA'!$L$5:$L$332,$S79)+INDEX('Universal Credit by LA'!$M$5:$M$332,$S79)+INDEX('Universal Credit by LA'!$N$5:$N$332,$S79),0)</f>
        <v>24860</v>
      </c>
      <c r="H79" s="74" cm="1">
        <f t="array" ref="H79">INDEX('FSM by LA'!$C$5:$C$157,$R79)</f>
        <v>42451</v>
      </c>
      <c r="I79" s="75" cm="1">
        <f t="array" ref="I79">INDEX('FSM by LA'!$F$5:$F$157,$R79)+INDEX('FSM by LA'!$I$5:$I$157,$R79)+INDEX('FSM by LA'!$L$5:$L$157,$R79)</f>
        <v>8624</v>
      </c>
      <c r="J79" s="75" cm="1">
        <f t="array" ref="J79">INDEX('FSM by LA'!$O$5:$O$157,$R79)+INDEX('FSM by LA'!$R$5:$R$157,$R79)+INDEX('FSM by LA'!$U$5:$U$157,$R79)+INDEX('FSM by LA'!$X$5:$X$157,$R79)</f>
        <v>15497</v>
      </c>
      <c r="K79" s="75" cm="1">
        <f t="array" ref="K79">INDEX('FSM by LA'!$AA$5:$AA$157,$R79)+INDEX('FSM by LA'!$AD$5:$AD$157,$R79)+INDEX('FSM by LA'!$AG$5:$AG$157,$R79)+INDEX('FSM by LA'!$AJ$5:$AJ$157,$R79)+INDEX('FSM by LA'!$AM$5:$AM$157,$R79)</f>
        <v>18330</v>
      </c>
      <c r="L79" s="57" t="s">
        <v>251</v>
      </c>
      <c r="M79" s="58">
        <f>E79</f>
        <v>12000</v>
      </c>
      <c r="N79" s="58">
        <f>SUM(J79:K79)</f>
        <v>33827</v>
      </c>
      <c r="O79" s="58">
        <f t="shared" si="6"/>
        <v>45827</v>
      </c>
      <c r="P79" s="58">
        <f t="shared" si="7"/>
        <v>9453</v>
      </c>
      <c r="R79" s="57">
        <f>MATCH($A79,'FSM by LA'!$B$5:$B$157,0)</f>
        <v>24</v>
      </c>
      <c r="S79" s="57">
        <f>MATCH($A79,'Universal Credit by LA'!$A$5:$A$332,0)</f>
        <v>164</v>
      </c>
    </row>
    <row r="80" spans="1:19">
      <c r="A80" s="57" t="s">
        <v>155</v>
      </c>
      <c r="B80" s="57" t="s">
        <v>86</v>
      </c>
      <c r="C80" s="74" cm="1">
        <f t="array" ref="C80">INDEX('FSM by LA'!$E$5:$E$157,$R80)</f>
        <v>45492</v>
      </c>
      <c r="D80" s="61" cm="1">
        <f t="array" ref="D80">IFERROR(INDEX('Universal Credit by LA'!$B$5:$B$332,$S80),0)</f>
        <v>19050</v>
      </c>
      <c r="E80" s="61" cm="1">
        <f t="array" ref="E80">IFERROR(INDEX('Universal Credit by LA'!$C$5:$C$332,$S80)+INDEX('Universal Credit by LA'!$D$5:$D$332,$S80)+INDEX('Universal Credit by LA'!$E$5:$E$332,$S80),0)</f>
        <v>4340</v>
      </c>
      <c r="F80" s="61" cm="1">
        <f t="array" ref="F80">IFERROR(INDEX('Universal Credit by LA'!$F$5:$F$332,$S80)+INDEX('Universal Credit by LA'!$G$5:$G$332,$S80)+INDEX('Universal Credit by LA'!$H$5:$H$332,$S80)+INDEX('Universal Credit by LA'!$I$5:$I$332,$S80),0)</f>
        <v>6580</v>
      </c>
      <c r="G80" s="61" cm="1">
        <f t="array" ref="G80">IFERROR(INDEX('Universal Credit by LA'!$J$5:$J$332,$S80)+INDEX('Universal Credit by LA'!$K$5:$K$332,$S80)+INDEX('Universal Credit by LA'!$L$5:$L$332,$S80)+INDEX('Universal Credit by LA'!$M$5:$M$332,$S80)+INDEX('Universal Credit by LA'!$N$5:$N$332,$S80),0)</f>
        <v>8130</v>
      </c>
      <c r="H80" s="74" cm="1">
        <f t="array" ref="H80">INDEX('FSM by LA'!$C$5:$C$157,$R80)</f>
        <v>12658</v>
      </c>
      <c r="I80" s="75" cm="1">
        <f t="array" ref="I80">INDEX('FSM by LA'!$F$5:$F$157,$R80)+INDEX('FSM by LA'!$I$5:$I$157,$R80)+INDEX('FSM by LA'!$L$5:$L$157,$R80)</f>
        <v>2338</v>
      </c>
      <c r="J80" s="75" cm="1">
        <f t="array" ref="J80">INDEX('FSM by LA'!$O$5:$O$157,$R80)+INDEX('FSM by LA'!$R$5:$R$157,$R80)+INDEX('FSM by LA'!$U$5:$U$157,$R80)+INDEX('FSM by LA'!$X$5:$X$157,$R80)</f>
        <v>4821</v>
      </c>
      <c r="K80" s="75" cm="1">
        <f t="array" ref="K80">INDEX('FSM by LA'!$AA$5:$AA$157,$R80)+INDEX('FSM by LA'!$AD$5:$AD$157,$R80)+INDEX('FSM by LA'!$AG$5:$AG$157,$R80)+INDEX('FSM by LA'!$AJ$5:$AJ$157,$R80)+INDEX('FSM by LA'!$AM$5:$AM$157,$R80)</f>
        <v>5499</v>
      </c>
      <c r="L80" s="57" t="s">
        <v>251</v>
      </c>
      <c r="M80" s="58">
        <f>E80</f>
        <v>4340</v>
      </c>
      <c r="N80" s="58">
        <f>SUM(J80:K80)</f>
        <v>10320</v>
      </c>
      <c r="O80" s="58">
        <f t="shared" si="6"/>
        <v>14660</v>
      </c>
      <c r="P80" s="58">
        <f t="shared" si="7"/>
        <v>4390</v>
      </c>
      <c r="R80" s="57">
        <f>MATCH($A80,'FSM by LA'!$B$5:$B$157,0)</f>
        <v>127</v>
      </c>
      <c r="S80" s="57">
        <f>MATCH($A80,'Universal Credit by LA'!$A$5:$A$332,0)</f>
        <v>213</v>
      </c>
    </row>
    <row r="81" spans="1:19">
      <c r="A81" s="57" t="s">
        <v>156</v>
      </c>
      <c r="B81" s="57" t="s">
        <v>67</v>
      </c>
      <c r="C81" s="74" cm="1">
        <f t="array" ref="C81">INDEX('FSM by LA'!$E$5:$E$157,$R81)</f>
        <v>23695</v>
      </c>
      <c r="D81" s="61" cm="1">
        <f t="array" ref="D81">IFERROR(INDEX('Universal Credit by LA'!$B$5:$B$332,$S81),0)</f>
        <v>10250</v>
      </c>
      <c r="E81" s="61" cm="1">
        <f t="array" ref="E81">IFERROR(INDEX('Universal Credit by LA'!$C$5:$C$332,$S81)+INDEX('Universal Credit by LA'!$D$5:$D$332,$S81)+INDEX('Universal Credit by LA'!$E$5:$E$332,$S81),0)</f>
        <v>2300</v>
      </c>
      <c r="F81" s="61" cm="1">
        <f t="array" ref="F81">IFERROR(INDEX('Universal Credit by LA'!$F$5:$F$332,$S81)+INDEX('Universal Credit by LA'!$G$5:$G$332,$S81)+INDEX('Universal Credit by LA'!$H$5:$H$332,$S81)+INDEX('Universal Credit by LA'!$I$5:$I$332,$S81),0)</f>
        <v>3430</v>
      </c>
      <c r="G81" s="61" cm="1">
        <f t="array" ref="G81">IFERROR(INDEX('Universal Credit by LA'!$J$5:$J$332,$S81)+INDEX('Universal Credit by LA'!$K$5:$K$332,$S81)+INDEX('Universal Credit by LA'!$L$5:$L$332,$S81)+INDEX('Universal Credit by LA'!$M$5:$M$332,$S81)+INDEX('Universal Credit by LA'!$N$5:$N$332,$S81),0)</f>
        <v>4520</v>
      </c>
      <c r="H81" s="74" cm="1">
        <f t="array" ref="H81">INDEX('FSM by LA'!$C$5:$C$157,$R81)</f>
        <v>6975</v>
      </c>
      <c r="I81" s="75" cm="1">
        <f t="array" ref="I81">INDEX('FSM by LA'!$F$5:$F$157,$R81)+INDEX('FSM by LA'!$I$5:$I$157,$R81)+INDEX('FSM by LA'!$L$5:$L$157,$R81)</f>
        <v>1230</v>
      </c>
      <c r="J81" s="75" cm="1">
        <f t="array" ref="J81">INDEX('FSM by LA'!$O$5:$O$157,$R81)+INDEX('FSM by LA'!$R$5:$R$157,$R81)+INDEX('FSM by LA'!$U$5:$U$157,$R81)+INDEX('FSM by LA'!$X$5:$X$157,$R81)</f>
        <v>2474</v>
      </c>
      <c r="K81" s="75" cm="1">
        <f t="array" ref="K81">INDEX('FSM by LA'!$AA$5:$AA$157,$R81)+INDEX('FSM by LA'!$AD$5:$AD$157,$R81)+INDEX('FSM by LA'!$AG$5:$AG$157,$R81)+INDEX('FSM by LA'!$AJ$5:$AJ$157,$R81)+INDEX('FSM by LA'!$AM$5:$AM$157,$R81)</f>
        <v>3271</v>
      </c>
      <c r="L81" s="57" t="s">
        <v>250</v>
      </c>
      <c r="M81" s="58">
        <f>SUM(E81:F81)</f>
        <v>5730</v>
      </c>
      <c r="N81" s="58">
        <f>K81</f>
        <v>3271</v>
      </c>
      <c r="O81" s="58">
        <f t="shared" si="6"/>
        <v>9001</v>
      </c>
      <c r="P81" s="58">
        <f t="shared" si="7"/>
        <v>1249</v>
      </c>
      <c r="R81" s="57">
        <f>MATCH($A81,'FSM by LA'!$B$5:$B$157,0)</f>
        <v>110</v>
      </c>
      <c r="S81" s="57">
        <f>MATCH($A81,'Universal Credit by LA'!$A$5:$A$332,0)</f>
        <v>117</v>
      </c>
    </row>
    <row r="82" spans="1:19">
      <c r="A82" s="57" t="s">
        <v>157</v>
      </c>
      <c r="B82" s="57" t="s">
        <v>104</v>
      </c>
      <c r="C82" s="74" cm="1">
        <f t="array" ref="C82">INDEX('FSM by LA'!$E$5:$E$157,$R82)</f>
        <v>22912</v>
      </c>
      <c r="D82" s="61" cm="1">
        <f t="array" ref="D82">IFERROR(INDEX('Universal Credit by LA'!$B$5:$B$332,$S82),0)</f>
        <v>14340</v>
      </c>
      <c r="E82" s="61" cm="1">
        <f t="array" ref="E82">IFERROR(INDEX('Universal Credit by LA'!$C$5:$C$332,$S82)+INDEX('Universal Credit by LA'!$D$5:$D$332,$S82)+INDEX('Universal Credit by LA'!$E$5:$E$332,$S82),0)</f>
        <v>3110</v>
      </c>
      <c r="F82" s="61" cm="1">
        <f t="array" ref="F82">IFERROR(INDEX('Universal Credit by LA'!$F$5:$F$332,$S82)+INDEX('Universal Credit by LA'!$G$5:$G$332,$S82)+INDEX('Universal Credit by LA'!$H$5:$H$332,$S82)+INDEX('Universal Credit by LA'!$I$5:$I$332,$S82),0)</f>
        <v>4910</v>
      </c>
      <c r="G82" s="61" cm="1">
        <f t="array" ref="G82">IFERROR(INDEX('Universal Credit by LA'!$J$5:$J$332,$S82)+INDEX('Universal Credit by LA'!$K$5:$K$332,$S82)+INDEX('Universal Credit by LA'!$L$5:$L$332,$S82)+INDEX('Universal Credit by LA'!$M$5:$M$332,$S82)+INDEX('Universal Credit by LA'!$N$5:$N$332,$S82),0)</f>
        <v>6320</v>
      </c>
      <c r="H82" s="74" cm="1">
        <f t="array" ref="H82">INDEX('FSM by LA'!$C$5:$C$157,$R82)</f>
        <v>10982</v>
      </c>
      <c r="I82" s="75" cm="1">
        <f t="array" ref="I82">INDEX('FSM by LA'!$F$5:$F$157,$R82)+INDEX('FSM by LA'!$I$5:$I$157,$R82)+INDEX('FSM by LA'!$L$5:$L$157,$R82)</f>
        <v>2024</v>
      </c>
      <c r="J82" s="75" cm="1">
        <f t="array" ref="J82">INDEX('FSM by LA'!$O$5:$O$157,$R82)+INDEX('FSM by LA'!$R$5:$R$157,$R82)+INDEX('FSM by LA'!$U$5:$U$157,$R82)+INDEX('FSM by LA'!$X$5:$X$157,$R82)</f>
        <v>4151</v>
      </c>
      <c r="K82" s="75" cm="1">
        <f t="array" ref="K82">INDEX('FSM by LA'!$AA$5:$AA$157,$R82)+INDEX('FSM by LA'!$AD$5:$AD$157,$R82)+INDEX('FSM by LA'!$AG$5:$AG$157,$R82)+INDEX('FSM by LA'!$AJ$5:$AJ$157,$R82)+INDEX('FSM by LA'!$AM$5:$AM$157,$R82)</f>
        <v>4807</v>
      </c>
      <c r="L82" s="57" t="s">
        <v>251</v>
      </c>
      <c r="M82" s="58">
        <f>E82</f>
        <v>3110</v>
      </c>
      <c r="N82" s="58">
        <f>SUM(J82:K82)</f>
        <v>8958</v>
      </c>
      <c r="O82" s="58">
        <f t="shared" si="6"/>
        <v>12068</v>
      </c>
      <c r="P82" s="58">
        <f t="shared" si="7"/>
        <v>2272</v>
      </c>
      <c r="R82" s="57">
        <f>MATCH($A82,'FSM by LA'!$B$5:$B$157,0)</f>
        <v>5</v>
      </c>
      <c r="S82" s="57">
        <f>MATCH($A82,'Universal Credit by LA'!$A$5:$A$332,0)</f>
        <v>132</v>
      </c>
    </row>
    <row r="83" spans="1:19">
      <c r="A83" s="57" t="s">
        <v>158</v>
      </c>
      <c r="B83" s="57" t="s">
        <v>86</v>
      </c>
      <c r="C83" s="74" cm="1">
        <f t="array" ref="C83">INDEX('FSM by LA'!$E$5:$E$157,$R83)</f>
        <v>46720</v>
      </c>
      <c r="D83" s="61" cm="1">
        <f t="array" ref="D83">IFERROR(INDEX('Universal Credit by LA'!$B$5:$B$332,$S83),0)</f>
        <v>19040</v>
      </c>
      <c r="E83" s="61" cm="1">
        <f t="array" ref="E83">IFERROR(INDEX('Universal Credit by LA'!$C$5:$C$332,$S83)+INDEX('Universal Credit by LA'!$D$5:$D$332,$S83)+INDEX('Universal Credit by LA'!$E$5:$E$332,$S83),0)</f>
        <v>4150</v>
      </c>
      <c r="F83" s="61" cm="1">
        <f t="array" ref="F83">IFERROR(INDEX('Universal Credit by LA'!$F$5:$F$332,$S83)+INDEX('Universal Credit by LA'!$G$5:$G$332,$S83)+INDEX('Universal Credit by LA'!$H$5:$H$332,$S83)+INDEX('Universal Credit by LA'!$I$5:$I$332,$S83),0)</f>
        <v>6340</v>
      </c>
      <c r="G83" s="61" cm="1">
        <f t="array" ref="G83">IFERROR(INDEX('Universal Credit by LA'!$J$5:$J$332,$S83)+INDEX('Universal Credit by LA'!$K$5:$K$332,$S83)+INDEX('Universal Credit by LA'!$L$5:$L$332,$S83)+INDEX('Universal Credit by LA'!$M$5:$M$332,$S83)+INDEX('Universal Credit by LA'!$N$5:$N$332,$S83),0)</f>
        <v>8550</v>
      </c>
      <c r="H83" s="74" cm="1">
        <f t="array" ref="H83">INDEX('FSM by LA'!$C$5:$C$157,$R83)</f>
        <v>12532</v>
      </c>
      <c r="I83" s="75" cm="1">
        <f t="array" ref="I83">INDEX('FSM by LA'!$F$5:$F$157,$R83)+INDEX('FSM by LA'!$I$5:$I$157,$R83)+INDEX('FSM by LA'!$L$5:$L$157,$R83)</f>
        <v>2227</v>
      </c>
      <c r="J83" s="75" cm="1">
        <f t="array" ref="J83">INDEX('FSM by LA'!$O$5:$O$157,$R83)+INDEX('FSM by LA'!$R$5:$R$157,$R83)+INDEX('FSM by LA'!$U$5:$U$157,$R83)+INDEX('FSM by LA'!$X$5:$X$157,$R83)</f>
        <v>4708</v>
      </c>
      <c r="K83" s="75" cm="1">
        <f t="array" ref="K83">INDEX('FSM by LA'!$AA$5:$AA$157,$R83)+INDEX('FSM by LA'!$AD$5:$AD$157,$R83)+INDEX('FSM by LA'!$AG$5:$AG$157,$R83)+INDEX('FSM by LA'!$AJ$5:$AJ$157,$R83)+INDEX('FSM by LA'!$AM$5:$AM$157,$R83)</f>
        <v>5597</v>
      </c>
      <c r="L83" s="57" t="s">
        <v>251</v>
      </c>
      <c r="M83" s="58">
        <f>E83</f>
        <v>4150</v>
      </c>
      <c r="N83" s="58">
        <f>SUM(J83:K83)</f>
        <v>10305</v>
      </c>
      <c r="O83" s="58">
        <f t="shared" si="6"/>
        <v>14455</v>
      </c>
      <c r="P83" s="58">
        <f t="shared" si="7"/>
        <v>4585</v>
      </c>
      <c r="R83" s="57">
        <f>MATCH($A83,'FSM by LA'!$B$5:$B$157,0)</f>
        <v>128</v>
      </c>
      <c r="S83" s="57">
        <f>MATCH($A83,'Universal Credit by LA'!$A$5:$A$332,0)</f>
        <v>214</v>
      </c>
    </row>
    <row r="84" spans="1:19">
      <c r="A84" s="57" t="s">
        <v>159</v>
      </c>
      <c r="B84" s="57" t="s">
        <v>104</v>
      </c>
      <c r="C84" s="74" cm="1">
        <f t="array" ref="C84">INDEX('FSM by LA'!$E$5:$E$157,$R84)</f>
        <v>37907</v>
      </c>
      <c r="D84" s="61" cm="1">
        <f t="array" ref="D84">IFERROR(INDEX('Universal Credit by LA'!$B$5:$B$332,$S84),0)</f>
        <v>20070</v>
      </c>
      <c r="E84" s="61" cm="1">
        <f t="array" ref="E84">IFERROR(INDEX('Universal Credit by LA'!$C$5:$C$332,$S84)+INDEX('Universal Credit by LA'!$D$5:$D$332,$S84)+INDEX('Universal Credit by LA'!$E$5:$E$332,$S84),0)</f>
        <v>4360</v>
      </c>
      <c r="F84" s="61" cm="1">
        <f t="array" ref="F84">IFERROR(INDEX('Universal Credit by LA'!$F$5:$F$332,$S84)+INDEX('Universal Credit by LA'!$G$5:$G$332,$S84)+INDEX('Universal Credit by LA'!$H$5:$H$332,$S84)+INDEX('Universal Credit by LA'!$I$5:$I$332,$S84),0)</f>
        <v>6830</v>
      </c>
      <c r="G84" s="61" cm="1">
        <f t="array" ref="G84">IFERROR(INDEX('Universal Credit by LA'!$J$5:$J$332,$S84)+INDEX('Universal Credit by LA'!$K$5:$K$332,$S84)+INDEX('Universal Credit by LA'!$L$5:$L$332,$S84)+INDEX('Universal Credit by LA'!$M$5:$M$332,$S84)+INDEX('Universal Credit by LA'!$N$5:$N$332,$S84),0)</f>
        <v>8880</v>
      </c>
      <c r="H84" s="74" cm="1">
        <f t="array" ref="H84">INDEX('FSM by LA'!$C$5:$C$157,$R84)</f>
        <v>17164</v>
      </c>
      <c r="I84" s="75" cm="1">
        <f t="array" ref="I84">INDEX('FSM by LA'!$F$5:$F$157,$R84)+INDEX('FSM by LA'!$I$5:$I$157,$R84)+INDEX('FSM by LA'!$L$5:$L$157,$R84)</f>
        <v>3305</v>
      </c>
      <c r="J84" s="75" cm="1">
        <f t="array" ref="J84">INDEX('FSM by LA'!$O$5:$O$157,$R84)+INDEX('FSM by LA'!$R$5:$R$157,$R84)+INDEX('FSM by LA'!$U$5:$U$157,$R84)+INDEX('FSM by LA'!$X$5:$X$157,$R84)</f>
        <v>6187</v>
      </c>
      <c r="K84" s="75" cm="1">
        <f t="array" ref="K84">INDEX('FSM by LA'!$AA$5:$AA$157,$R84)+INDEX('FSM by LA'!$AD$5:$AD$157,$R84)+INDEX('FSM by LA'!$AG$5:$AG$157,$R84)+INDEX('FSM by LA'!$AJ$5:$AJ$157,$R84)+INDEX('FSM by LA'!$AM$5:$AM$157,$R84)</f>
        <v>7672</v>
      </c>
      <c r="L84" s="57" t="s">
        <v>251</v>
      </c>
      <c r="M84" s="58">
        <f>E84</f>
        <v>4360</v>
      </c>
      <c r="N84" s="58">
        <f>SUM(J84:K84)</f>
        <v>13859</v>
      </c>
      <c r="O84" s="58">
        <f t="shared" si="6"/>
        <v>18219</v>
      </c>
      <c r="P84" s="58">
        <f t="shared" si="7"/>
        <v>1851</v>
      </c>
      <c r="R84" s="57">
        <f>MATCH($A84,'FSM by LA'!$B$5:$B$157,0)</f>
        <v>6</v>
      </c>
      <c r="S84" s="57">
        <f>MATCH($A84,'Universal Credit by LA'!$A$5:$A$332,0)</f>
        <v>133</v>
      </c>
    </row>
    <row r="85" spans="1:19">
      <c r="A85" s="57" t="s">
        <v>160</v>
      </c>
      <c r="B85" s="57" t="s">
        <v>67</v>
      </c>
      <c r="C85" s="74" cm="1">
        <f t="array" ref="C85">INDEX('FSM by LA'!$E$5:$E$157,$R85)</f>
        <v>52999</v>
      </c>
      <c r="D85" s="61" cm="1">
        <f t="array" ref="D85">IFERROR(INDEX('Universal Credit by LA'!$B$5:$B$332,$S85),0)</f>
        <v>33560</v>
      </c>
      <c r="E85" s="61" cm="1">
        <f t="array" ref="E85">IFERROR(INDEX('Universal Credit by LA'!$C$5:$C$332,$S85)+INDEX('Universal Credit by LA'!$D$5:$D$332,$S85)+INDEX('Universal Credit by LA'!$E$5:$E$332,$S85),0)</f>
        <v>7470</v>
      </c>
      <c r="F85" s="61" cm="1">
        <f t="array" ref="F85">IFERROR(INDEX('Universal Credit by LA'!$F$5:$F$332,$S85)+INDEX('Universal Credit by LA'!$G$5:$G$332,$S85)+INDEX('Universal Credit by LA'!$H$5:$H$332,$S85)+INDEX('Universal Credit by LA'!$I$5:$I$332,$S85),0)</f>
        <v>11140</v>
      </c>
      <c r="G85" s="61" cm="1">
        <f t="array" ref="G85">IFERROR(INDEX('Universal Credit by LA'!$J$5:$J$332,$S85)+INDEX('Universal Credit by LA'!$K$5:$K$332,$S85)+INDEX('Universal Credit by LA'!$L$5:$L$332,$S85)+INDEX('Universal Credit by LA'!$M$5:$M$332,$S85)+INDEX('Universal Credit by LA'!$N$5:$N$332,$S85),0)</f>
        <v>14950</v>
      </c>
      <c r="H85" s="74" cm="1">
        <f t="array" ref="H85">INDEX('FSM by LA'!$C$5:$C$157,$R85)</f>
        <v>24349</v>
      </c>
      <c r="I85" s="75" cm="1">
        <f t="array" ref="I85">INDEX('FSM by LA'!$F$5:$F$157,$R85)+INDEX('FSM by LA'!$I$5:$I$157,$R85)+INDEX('FSM by LA'!$L$5:$L$157,$R85)</f>
        <v>3871</v>
      </c>
      <c r="J85" s="75" cm="1">
        <f t="array" ref="J85">INDEX('FSM by LA'!$O$5:$O$157,$R85)+INDEX('FSM by LA'!$R$5:$R$157,$R85)+INDEX('FSM by LA'!$U$5:$U$157,$R85)+INDEX('FSM by LA'!$X$5:$X$157,$R85)</f>
        <v>8114</v>
      </c>
      <c r="K85" s="75" cm="1">
        <f t="array" ref="K85">INDEX('FSM by LA'!$AA$5:$AA$157,$R85)+INDEX('FSM by LA'!$AD$5:$AD$157,$R85)+INDEX('FSM by LA'!$AG$5:$AG$157,$R85)+INDEX('FSM by LA'!$AJ$5:$AJ$157,$R85)+INDEX('FSM by LA'!$AM$5:$AM$157,$R85)</f>
        <v>12364</v>
      </c>
      <c r="L85" s="57" t="s">
        <v>250</v>
      </c>
      <c r="M85" s="58">
        <f>SUM(E85:F85)</f>
        <v>18610</v>
      </c>
      <c r="N85" s="58">
        <f>K85</f>
        <v>12364</v>
      </c>
      <c r="O85" s="58">
        <f t="shared" si="6"/>
        <v>30974</v>
      </c>
      <c r="P85" s="58">
        <f t="shared" si="7"/>
        <v>2586</v>
      </c>
      <c r="R85" s="57">
        <f>MATCH($A85,'FSM by LA'!$B$5:$B$157,0)</f>
        <v>111</v>
      </c>
      <c r="S85" s="57">
        <f>MATCH($A85,'Universal Credit by LA'!$A$5:$A$332,0)</f>
        <v>118</v>
      </c>
    </row>
    <row r="86" spans="1:19">
      <c r="A86" s="57" t="s">
        <v>161</v>
      </c>
      <c r="B86" s="57" t="s">
        <v>76</v>
      </c>
      <c r="C86" s="74" cm="1">
        <f t="array" ref="C86">INDEX('FSM by LA'!$E$5:$E$157,$R86)</f>
        <v>107477</v>
      </c>
      <c r="D86" s="61" cm="1">
        <f t="array" ref="D86">IFERROR(INDEX('Universal Credit by LA'!$B$5:$B$332,$S86),0)</f>
        <v>46950</v>
      </c>
      <c r="E86" s="61" cm="1">
        <f t="array" ref="E86">IFERROR(INDEX('Universal Credit by LA'!$C$5:$C$332,$S86)+INDEX('Universal Credit by LA'!$D$5:$D$332,$S86)+INDEX('Universal Credit by LA'!$E$5:$E$332,$S86),0)</f>
        <v>9990</v>
      </c>
      <c r="F86" s="61" cm="1">
        <f t="array" ref="F86">IFERROR(INDEX('Universal Credit by LA'!$F$5:$F$332,$S86)+INDEX('Universal Credit by LA'!$G$5:$G$332,$S86)+INDEX('Universal Credit by LA'!$H$5:$H$332,$S86)+INDEX('Universal Credit by LA'!$I$5:$I$332,$S86),0)</f>
        <v>15880</v>
      </c>
      <c r="G86" s="61" cm="1">
        <f t="array" ref="G86">IFERROR(INDEX('Universal Credit by LA'!$J$5:$J$332,$S86)+INDEX('Universal Credit by LA'!$K$5:$K$332,$S86)+INDEX('Universal Credit by LA'!$L$5:$L$332,$S86)+INDEX('Universal Credit by LA'!$M$5:$M$332,$S86)+INDEX('Universal Credit by LA'!$N$5:$N$332,$S86),0)</f>
        <v>21080</v>
      </c>
      <c r="H86" s="74" cm="1">
        <f t="array" ref="H86">INDEX('FSM by LA'!$C$5:$C$157,$R86)</f>
        <v>27067</v>
      </c>
      <c r="I86" s="75" cm="1">
        <f t="array" ref="I86">INDEX('FSM by LA'!$F$5:$F$157,$R86)+INDEX('FSM by LA'!$I$5:$I$157,$R86)+INDEX('FSM by LA'!$L$5:$L$157,$R86)</f>
        <v>4356</v>
      </c>
      <c r="J86" s="75" cm="1">
        <f t="array" ref="J86">INDEX('FSM by LA'!$O$5:$O$157,$R86)+INDEX('FSM by LA'!$R$5:$R$157,$R86)+INDEX('FSM by LA'!$U$5:$U$157,$R86)+INDEX('FSM by LA'!$X$5:$X$157,$R86)</f>
        <v>9913</v>
      </c>
      <c r="K86" s="75" cm="1">
        <f t="array" ref="K86">INDEX('FSM by LA'!$AA$5:$AA$157,$R86)+INDEX('FSM by LA'!$AD$5:$AD$157,$R86)+INDEX('FSM by LA'!$AG$5:$AG$157,$R86)+INDEX('FSM by LA'!$AJ$5:$AJ$157,$R86)+INDEX('FSM by LA'!$AM$5:$AM$157,$R86)</f>
        <v>12798</v>
      </c>
      <c r="L86" s="57" t="s">
        <v>251</v>
      </c>
      <c r="M86" s="58">
        <f t="shared" ref="M86:M101" si="8">E86</f>
        <v>9990</v>
      </c>
      <c r="N86" s="58">
        <f t="shared" ref="N86:N101" si="9">SUM(J86:K86)</f>
        <v>22711</v>
      </c>
      <c r="O86" s="58">
        <f t="shared" si="6"/>
        <v>32701</v>
      </c>
      <c r="P86" s="58">
        <f t="shared" si="7"/>
        <v>14249</v>
      </c>
      <c r="R86" s="57">
        <f>MATCH($A86,'FSM by LA'!$B$5:$B$157,0)</f>
        <v>82</v>
      </c>
      <c r="S86" s="57">
        <f>MATCH($A86,'Universal Credit by LA'!$A$5:$A$332,0)</f>
        <v>76</v>
      </c>
    </row>
    <row r="87" spans="1:19">
      <c r="A87" s="57" t="s">
        <v>162</v>
      </c>
      <c r="B87" s="57" t="s">
        <v>71</v>
      </c>
      <c r="C87" s="74" cm="1">
        <f t="array" ref="C87">INDEX('FSM by LA'!$E$5:$E$157,$R87)</f>
        <v>21573</v>
      </c>
      <c r="D87" s="61" cm="1">
        <f t="array" ref="D87">IFERROR(INDEX('Universal Credit by LA'!$B$5:$B$332,$S87),0)</f>
        <v>12280</v>
      </c>
      <c r="E87" s="61" cm="1">
        <f t="array" ref="E87">IFERROR(INDEX('Universal Credit by LA'!$C$5:$C$332,$S87)+INDEX('Universal Credit by LA'!$D$5:$D$332,$S87)+INDEX('Universal Credit by LA'!$E$5:$E$332,$S87),0)</f>
        <v>2660</v>
      </c>
      <c r="F87" s="61" cm="1">
        <f t="array" ref="F87">IFERROR(INDEX('Universal Credit by LA'!$F$5:$F$332,$S87)+INDEX('Universal Credit by LA'!$G$5:$G$332,$S87)+INDEX('Universal Credit by LA'!$H$5:$H$332,$S87)+INDEX('Universal Credit by LA'!$I$5:$I$332,$S87),0)</f>
        <v>4210</v>
      </c>
      <c r="G87" s="61" cm="1">
        <f t="array" ref="G87">IFERROR(INDEX('Universal Credit by LA'!$J$5:$J$332,$S87)+INDEX('Universal Credit by LA'!$K$5:$K$332,$S87)+INDEX('Universal Credit by LA'!$L$5:$L$332,$S87)+INDEX('Universal Credit by LA'!$M$5:$M$332,$S87)+INDEX('Universal Credit by LA'!$N$5:$N$332,$S87),0)</f>
        <v>5410</v>
      </c>
      <c r="H87" s="74" cm="1">
        <f t="array" ref="H87">INDEX('FSM by LA'!$C$5:$C$157,$R87)</f>
        <v>7757</v>
      </c>
      <c r="I87" s="75" cm="1">
        <f t="array" ref="I87">INDEX('FSM by LA'!$F$5:$F$157,$R87)+INDEX('FSM by LA'!$I$5:$I$157,$R87)+INDEX('FSM by LA'!$L$5:$L$157,$R87)</f>
        <v>1397</v>
      </c>
      <c r="J87" s="75" cm="1">
        <f t="array" ref="J87">INDEX('FSM by LA'!$O$5:$O$157,$R87)+INDEX('FSM by LA'!$R$5:$R$157,$R87)+INDEX('FSM by LA'!$U$5:$U$157,$R87)+INDEX('FSM by LA'!$X$5:$X$157,$R87)</f>
        <v>3055</v>
      </c>
      <c r="K87" s="75" cm="1">
        <f t="array" ref="K87">INDEX('FSM by LA'!$AA$5:$AA$157,$R87)+INDEX('FSM by LA'!$AD$5:$AD$157,$R87)+INDEX('FSM by LA'!$AG$5:$AG$157,$R87)+INDEX('FSM by LA'!$AJ$5:$AJ$157,$R87)+INDEX('FSM by LA'!$AM$5:$AM$157,$R87)</f>
        <v>3305</v>
      </c>
      <c r="L87" s="57" t="s">
        <v>251</v>
      </c>
      <c r="M87" s="58">
        <f t="shared" si="8"/>
        <v>2660</v>
      </c>
      <c r="N87" s="58">
        <f t="shared" si="9"/>
        <v>6360</v>
      </c>
      <c r="O87" s="58">
        <f t="shared" si="6"/>
        <v>9020</v>
      </c>
      <c r="P87" s="58">
        <f t="shared" si="7"/>
        <v>3260</v>
      </c>
      <c r="R87" s="57">
        <f>MATCH($A87,'FSM by LA'!$B$5:$B$157,0)</f>
        <v>45</v>
      </c>
      <c r="S87" s="57">
        <f>MATCH($A87,'Universal Credit by LA'!$A$5:$A$332,0)</f>
        <v>321</v>
      </c>
    </row>
    <row r="88" spans="1:19">
      <c r="A88" s="57" t="s">
        <v>36</v>
      </c>
      <c r="B88" s="57" t="s">
        <v>71</v>
      </c>
      <c r="C88" s="74" cm="1">
        <f t="array" ref="C88">INDEX('FSM by LA'!$E$5:$E$157,$R88)</f>
        <v>22581</v>
      </c>
      <c r="D88" s="61" cm="1">
        <f t="array" ref="D88">IFERROR(INDEX('Universal Credit by LA'!$B$5:$B$332,$S88),0)</f>
        <v>10720</v>
      </c>
      <c r="E88" s="61" cm="1">
        <f t="array" ref="E88">IFERROR(INDEX('Universal Credit by LA'!$C$5:$C$332,$S88)+INDEX('Universal Credit by LA'!$D$5:$D$332,$S88)+INDEX('Universal Credit by LA'!$E$5:$E$332,$S88),0)</f>
        <v>2380</v>
      </c>
      <c r="F88" s="61" cm="1">
        <f t="array" ref="F88">IFERROR(INDEX('Universal Credit by LA'!$F$5:$F$332,$S88)+INDEX('Universal Credit by LA'!$G$5:$G$332,$S88)+INDEX('Universal Credit by LA'!$H$5:$H$332,$S88)+INDEX('Universal Credit by LA'!$I$5:$I$332,$S88),0)</f>
        <v>3580</v>
      </c>
      <c r="G88" s="61" cm="1">
        <f t="array" ref="G88">IFERROR(INDEX('Universal Credit by LA'!$J$5:$J$332,$S88)+INDEX('Universal Credit by LA'!$K$5:$K$332,$S88)+INDEX('Universal Credit by LA'!$L$5:$L$332,$S88)+INDEX('Universal Credit by LA'!$M$5:$M$332,$S88)+INDEX('Universal Credit by LA'!$N$5:$N$332,$S88),0)</f>
        <v>4760</v>
      </c>
      <c r="H88" s="74" cm="1">
        <f t="array" ref="H88">INDEX('FSM by LA'!$C$5:$C$157,$R88)</f>
        <v>6977</v>
      </c>
      <c r="I88" s="75" cm="1">
        <f t="array" ref="I88">INDEX('FSM by LA'!$F$5:$F$157,$R88)+INDEX('FSM by LA'!$I$5:$I$157,$R88)+INDEX('FSM by LA'!$L$5:$L$157,$R88)</f>
        <v>1122</v>
      </c>
      <c r="J88" s="75" cm="1">
        <f t="array" ref="J88">INDEX('FSM by LA'!$O$5:$O$157,$R88)+INDEX('FSM by LA'!$R$5:$R$157,$R88)+INDEX('FSM by LA'!$U$5:$U$157,$R88)+INDEX('FSM by LA'!$X$5:$X$157,$R88)</f>
        <v>2545</v>
      </c>
      <c r="K88" s="75" cm="1">
        <f t="array" ref="K88">INDEX('FSM by LA'!$AA$5:$AA$157,$R88)+INDEX('FSM by LA'!$AD$5:$AD$157,$R88)+INDEX('FSM by LA'!$AG$5:$AG$157,$R88)+INDEX('FSM by LA'!$AJ$5:$AJ$157,$R88)+INDEX('FSM by LA'!$AM$5:$AM$157,$R88)</f>
        <v>3310</v>
      </c>
      <c r="L88" s="57" t="s">
        <v>251</v>
      </c>
      <c r="M88" s="58">
        <f t="shared" si="8"/>
        <v>2380</v>
      </c>
      <c r="N88" s="58">
        <f t="shared" si="9"/>
        <v>5855</v>
      </c>
      <c r="O88" s="58">
        <f t="shared" si="6"/>
        <v>8235</v>
      </c>
      <c r="P88" s="58">
        <f t="shared" si="7"/>
        <v>2485</v>
      </c>
      <c r="R88" s="57">
        <f>MATCH($A88,'FSM by LA'!$B$5:$B$157,0)</f>
        <v>46</v>
      </c>
      <c r="S88" s="57">
        <f>MATCH($A88,'Universal Credit by LA'!$A$5:$A$332,0)</f>
        <v>322</v>
      </c>
    </row>
    <row r="89" spans="1:19">
      <c r="A89" s="57" t="s">
        <v>163</v>
      </c>
      <c r="B89" s="57" t="s">
        <v>110</v>
      </c>
      <c r="C89" s="74" cm="1">
        <f t="array" ref="C89">INDEX('FSM by LA'!$E$5:$E$157,$R89)</f>
        <v>51260</v>
      </c>
      <c r="D89" s="61" cm="1">
        <f t="array" ref="D89">IFERROR(INDEX('Universal Credit by LA'!$B$5:$B$332,$S89),0)</f>
        <v>22440</v>
      </c>
      <c r="E89" s="61" cm="1">
        <f t="array" ref="E89">IFERROR(INDEX('Universal Credit by LA'!$C$5:$C$332,$S89)+INDEX('Universal Credit by LA'!$D$5:$D$332,$S89)+INDEX('Universal Credit by LA'!$E$5:$E$332,$S89),0)</f>
        <v>5010</v>
      </c>
      <c r="F89" s="61" cm="1">
        <f t="array" ref="F89">IFERROR(INDEX('Universal Credit by LA'!$F$5:$F$332,$S89)+INDEX('Universal Credit by LA'!$G$5:$G$332,$S89)+INDEX('Universal Credit by LA'!$H$5:$H$332,$S89)+INDEX('Universal Credit by LA'!$I$5:$I$332,$S89),0)</f>
        <v>7560</v>
      </c>
      <c r="G89" s="61" cm="1">
        <f t="array" ref="G89">IFERROR(INDEX('Universal Credit by LA'!$J$5:$J$332,$S89)+INDEX('Universal Credit by LA'!$K$5:$K$332,$S89)+INDEX('Universal Credit by LA'!$L$5:$L$332,$S89)+INDEX('Universal Credit by LA'!$M$5:$M$332,$S89)+INDEX('Universal Credit by LA'!$N$5:$N$332,$S89),0)</f>
        <v>9870</v>
      </c>
      <c r="H89" s="74" cm="1">
        <f t="array" ref="H89">INDEX('FSM by LA'!$C$5:$C$157,$R89)</f>
        <v>11393</v>
      </c>
      <c r="I89" s="75" cm="1">
        <f t="array" ref="I89">INDEX('FSM by LA'!$F$5:$F$157,$R89)+INDEX('FSM by LA'!$I$5:$I$157,$R89)+INDEX('FSM by LA'!$L$5:$L$157,$R89)</f>
        <v>1908</v>
      </c>
      <c r="J89" s="75" cm="1">
        <f t="array" ref="J89">INDEX('FSM by LA'!$O$5:$O$157,$R89)+INDEX('FSM by LA'!$R$5:$R$157,$R89)+INDEX('FSM by LA'!$U$5:$U$157,$R89)+INDEX('FSM by LA'!$X$5:$X$157,$R89)</f>
        <v>4218</v>
      </c>
      <c r="K89" s="75" cm="1">
        <f t="array" ref="K89">INDEX('FSM by LA'!$AA$5:$AA$157,$R89)+INDEX('FSM by LA'!$AD$5:$AD$157,$R89)+INDEX('FSM by LA'!$AG$5:$AG$157,$R89)+INDEX('FSM by LA'!$AJ$5:$AJ$157,$R89)+INDEX('FSM by LA'!$AM$5:$AM$157,$R89)</f>
        <v>5267</v>
      </c>
      <c r="L89" s="57" t="s">
        <v>251</v>
      </c>
      <c r="M89" s="58">
        <f t="shared" si="8"/>
        <v>5010</v>
      </c>
      <c r="N89" s="58">
        <f t="shared" si="9"/>
        <v>9485</v>
      </c>
      <c r="O89" s="58">
        <f t="shared" si="6"/>
        <v>14495</v>
      </c>
      <c r="P89" s="58">
        <f t="shared" si="7"/>
        <v>7945</v>
      </c>
      <c r="R89" s="57">
        <f>MATCH($A89,'FSM by LA'!$B$5:$B$157,0)</f>
        <v>57</v>
      </c>
      <c r="S89" s="57">
        <f>MATCH($A89,'Universal Credit by LA'!$A$5:$A$332,0)</f>
        <v>30</v>
      </c>
    </row>
    <row r="90" spans="1:19">
      <c r="A90" s="57" t="s">
        <v>164</v>
      </c>
      <c r="B90" s="57" t="s">
        <v>73</v>
      </c>
      <c r="C90" s="74" cm="1">
        <f t="array" ref="C90">INDEX('FSM by LA'!$E$5:$E$157,$R90)</f>
        <v>29039</v>
      </c>
      <c r="D90" s="61" cm="1">
        <f t="array" ref="D90">IFERROR(INDEX('Universal Credit by LA'!$B$5:$B$332,$S90),0)</f>
        <v>9380</v>
      </c>
      <c r="E90" s="61" cm="1">
        <f t="array" ref="E90">IFERROR(INDEX('Universal Credit by LA'!$C$5:$C$332,$S90)+INDEX('Universal Credit by LA'!$D$5:$D$332,$S90)+INDEX('Universal Credit by LA'!$E$5:$E$332,$S90),0)</f>
        <v>2090</v>
      </c>
      <c r="F90" s="61" cm="1">
        <f t="array" ref="F90">IFERROR(INDEX('Universal Credit by LA'!$F$5:$F$332,$S90)+INDEX('Universal Credit by LA'!$G$5:$G$332,$S90)+INDEX('Universal Credit by LA'!$H$5:$H$332,$S90)+INDEX('Universal Credit by LA'!$I$5:$I$332,$S90),0)</f>
        <v>3130</v>
      </c>
      <c r="G90" s="61" cm="1">
        <f t="array" ref="G90">IFERROR(INDEX('Universal Credit by LA'!$J$5:$J$332,$S90)+INDEX('Universal Credit by LA'!$K$5:$K$332,$S90)+INDEX('Universal Credit by LA'!$L$5:$L$332,$S90)+INDEX('Universal Credit by LA'!$M$5:$M$332,$S90)+INDEX('Universal Credit by LA'!$N$5:$N$332,$S90),0)</f>
        <v>4160</v>
      </c>
      <c r="H90" s="74" cm="1">
        <f t="array" ref="H90">INDEX('FSM by LA'!$C$5:$C$157,$R90)</f>
        <v>5224</v>
      </c>
      <c r="I90" s="75" cm="1">
        <f t="array" ref="I90">INDEX('FSM by LA'!$F$5:$F$157,$R90)+INDEX('FSM by LA'!$I$5:$I$157,$R90)+INDEX('FSM by LA'!$L$5:$L$157,$R90)</f>
        <v>807</v>
      </c>
      <c r="J90" s="75" cm="1">
        <f t="array" ref="J90">INDEX('FSM by LA'!$O$5:$O$157,$R90)+INDEX('FSM by LA'!$R$5:$R$157,$R90)+INDEX('FSM by LA'!$U$5:$U$157,$R90)+INDEX('FSM by LA'!$X$5:$X$157,$R90)</f>
        <v>1795</v>
      </c>
      <c r="K90" s="75" cm="1">
        <f t="array" ref="K90">INDEX('FSM by LA'!$AA$5:$AA$157,$R90)+INDEX('FSM by LA'!$AD$5:$AD$157,$R90)+INDEX('FSM by LA'!$AG$5:$AG$157,$R90)+INDEX('FSM by LA'!$AJ$5:$AJ$157,$R90)+INDEX('FSM by LA'!$AM$5:$AM$157,$R90)</f>
        <v>2622</v>
      </c>
      <c r="L90" s="57" t="s">
        <v>251</v>
      </c>
      <c r="M90" s="58">
        <f t="shared" si="8"/>
        <v>2090</v>
      </c>
      <c r="N90" s="58">
        <f t="shared" si="9"/>
        <v>4417</v>
      </c>
      <c r="O90" s="58">
        <f t="shared" si="6"/>
        <v>6507</v>
      </c>
      <c r="P90" s="58">
        <f t="shared" si="7"/>
        <v>2873</v>
      </c>
      <c r="R90" s="57">
        <f>MATCH($A90,'FSM by LA'!$B$5:$B$157,0)</f>
        <v>147</v>
      </c>
      <c r="S90" s="57">
        <f>MATCH($A90,'Universal Credit by LA'!$A$5:$A$332,0)</f>
        <v>271</v>
      </c>
    </row>
    <row r="91" spans="1:19">
      <c r="A91" s="57" t="s">
        <v>165</v>
      </c>
      <c r="B91" s="57" t="s">
        <v>104</v>
      </c>
      <c r="C91" s="74" cm="1">
        <f t="array" ref="C91">INDEX('FSM by LA'!$E$5:$E$157,$R91)</f>
        <v>27278</v>
      </c>
      <c r="D91" s="61" cm="1">
        <f t="array" ref="D91">IFERROR(INDEX('Universal Credit by LA'!$B$5:$B$332,$S91),0)</f>
        <v>11070</v>
      </c>
      <c r="E91" s="61" cm="1">
        <f t="array" ref="E91">IFERROR(INDEX('Universal Credit by LA'!$C$5:$C$332,$S91)+INDEX('Universal Credit by LA'!$D$5:$D$332,$S91)+INDEX('Universal Credit by LA'!$E$5:$E$332,$S91),0)</f>
        <v>2400</v>
      </c>
      <c r="F91" s="61" cm="1">
        <f t="array" ref="F91">IFERROR(INDEX('Universal Credit by LA'!$F$5:$F$332,$S91)+INDEX('Universal Credit by LA'!$G$5:$G$332,$S91)+INDEX('Universal Credit by LA'!$H$5:$H$332,$S91)+INDEX('Universal Credit by LA'!$I$5:$I$332,$S91),0)</f>
        <v>3730</v>
      </c>
      <c r="G91" s="61" cm="1">
        <f t="array" ref="G91">IFERROR(INDEX('Universal Credit by LA'!$J$5:$J$332,$S91)+INDEX('Universal Credit by LA'!$K$5:$K$332,$S91)+INDEX('Universal Credit by LA'!$L$5:$L$332,$S91)+INDEX('Universal Credit by LA'!$M$5:$M$332,$S91)+INDEX('Universal Credit by LA'!$N$5:$N$332,$S91),0)</f>
        <v>4940</v>
      </c>
      <c r="H91" s="74" cm="1">
        <f t="array" ref="H91">INDEX('FSM by LA'!$C$5:$C$157,$R91)</f>
        <v>8249</v>
      </c>
      <c r="I91" s="75" cm="1">
        <f t="array" ref="I91">INDEX('FSM by LA'!$F$5:$F$157,$R91)+INDEX('FSM by LA'!$I$5:$I$157,$R91)+INDEX('FSM by LA'!$L$5:$L$157,$R91)</f>
        <v>1460</v>
      </c>
      <c r="J91" s="75" cm="1">
        <f t="array" ref="J91">INDEX('FSM by LA'!$O$5:$O$157,$R91)+INDEX('FSM by LA'!$R$5:$R$157,$R91)+INDEX('FSM by LA'!$U$5:$U$157,$R91)+INDEX('FSM by LA'!$X$5:$X$157,$R91)</f>
        <v>3076</v>
      </c>
      <c r="K91" s="75" cm="1">
        <f t="array" ref="K91">INDEX('FSM by LA'!$AA$5:$AA$157,$R91)+INDEX('FSM by LA'!$AD$5:$AD$157,$R91)+INDEX('FSM by LA'!$AG$5:$AG$157,$R91)+INDEX('FSM by LA'!$AJ$5:$AJ$157,$R91)+INDEX('FSM by LA'!$AM$5:$AM$157,$R91)</f>
        <v>3713</v>
      </c>
      <c r="L91" s="57" t="s">
        <v>251</v>
      </c>
      <c r="M91" s="58">
        <f t="shared" si="8"/>
        <v>2400</v>
      </c>
      <c r="N91" s="58">
        <f t="shared" si="9"/>
        <v>6789</v>
      </c>
      <c r="O91" s="58">
        <f t="shared" si="6"/>
        <v>9189</v>
      </c>
      <c r="P91" s="58">
        <f t="shared" si="7"/>
        <v>1881</v>
      </c>
      <c r="R91" s="57">
        <f>MATCH($A91,'FSM by LA'!$B$5:$B$157,0)</f>
        <v>7</v>
      </c>
      <c r="S91" s="57">
        <f>MATCH($A91,'Universal Credit by LA'!$A$5:$A$332,0)</f>
        <v>134</v>
      </c>
    </row>
    <row r="92" spans="1:19">
      <c r="A92" s="57" t="s">
        <v>166</v>
      </c>
      <c r="B92" s="57" t="s">
        <v>71</v>
      </c>
      <c r="C92" s="74" cm="1">
        <f t="array" ref="C92">INDEX('FSM by LA'!$E$5:$E$157,$R92)</f>
        <v>73194</v>
      </c>
      <c r="D92" s="61" cm="1">
        <f t="array" ref="D92">IFERROR(INDEX('Universal Credit by LA'!$B$5:$B$332,$S92),0)</f>
        <v>24570</v>
      </c>
      <c r="E92" s="61" cm="1">
        <f t="array" ref="E92">IFERROR(INDEX('Universal Credit by LA'!$C$5:$C$332,$S92)+INDEX('Universal Credit by LA'!$D$5:$D$332,$S92)+INDEX('Universal Credit by LA'!$E$5:$E$332,$S92),0)</f>
        <v>5310</v>
      </c>
      <c r="F92" s="61" cm="1">
        <f t="array" ref="F92">IFERROR(INDEX('Universal Credit by LA'!$F$5:$F$332,$S92)+INDEX('Universal Credit by LA'!$G$5:$G$332,$S92)+INDEX('Universal Credit by LA'!$H$5:$H$332,$S92)+INDEX('Universal Credit by LA'!$I$5:$I$332,$S92),0)</f>
        <v>8410</v>
      </c>
      <c r="G92" s="61" cm="1">
        <f t="array" ref="G92">IFERROR(INDEX('Universal Credit by LA'!$J$5:$J$332,$S92)+INDEX('Universal Credit by LA'!$K$5:$K$332,$S92)+INDEX('Universal Credit by LA'!$L$5:$L$332,$S92)+INDEX('Universal Credit by LA'!$M$5:$M$332,$S92)+INDEX('Universal Credit by LA'!$N$5:$N$332,$S92),0)</f>
        <v>10850</v>
      </c>
      <c r="H92" s="74" cm="1">
        <f t="array" ref="H92">INDEX('FSM by LA'!$C$5:$C$157,$R92)</f>
        <v>14780</v>
      </c>
      <c r="I92" s="75" cm="1">
        <f t="array" ref="I92">INDEX('FSM by LA'!$F$5:$F$157,$R92)+INDEX('FSM by LA'!$I$5:$I$157,$R92)+INDEX('FSM by LA'!$L$5:$L$157,$R92)</f>
        <v>2443</v>
      </c>
      <c r="J92" s="75" cm="1">
        <f t="array" ref="J92">INDEX('FSM by LA'!$O$5:$O$157,$R92)+INDEX('FSM by LA'!$R$5:$R$157,$R92)+INDEX('FSM by LA'!$U$5:$U$157,$R92)+INDEX('FSM by LA'!$X$5:$X$157,$R92)</f>
        <v>5456</v>
      </c>
      <c r="K92" s="75" cm="1">
        <f t="array" ref="K92">INDEX('FSM by LA'!$AA$5:$AA$157,$R92)+INDEX('FSM by LA'!$AD$5:$AD$157,$R92)+INDEX('FSM by LA'!$AG$5:$AG$157,$R92)+INDEX('FSM by LA'!$AJ$5:$AJ$157,$R92)+INDEX('FSM by LA'!$AM$5:$AM$157,$R92)</f>
        <v>6881</v>
      </c>
      <c r="L92" s="57" t="s">
        <v>251</v>
      </c>
      <c r="M92" s="58">
        <f t="shared" si="8"/>
        <v>5310</v>
      </c>
      <c r="N92" s="58">
        <f t="shared" si="9"/>
        <v>12337</v>
      </c>
      <c r="O92" s="58">
        <f t="shared" si="6"/>
        <v>17647</v>
      </c>
      <c r="P92" s="58">
        <f t="shared" si="7"/>
        <v>6923</v>
      </c>
      <c r="R92" s="57">
        <f>MATCH($A92,'FSM by LA'!$B$5:$B$157,0)</f>
        <v>47</v>
      </c>
      <c r="S92" s="57">
        <f>MATCH($A92,'Universal Credit by LA'!$A$5:$A$332,0)</f>
        <v>323</v>
      </c>
    </row>
    <row r="93" spans="1:19">
      <c r="A93" s="57" t="s">
        <v>167</v>
      </c>
      <c r="B93" s="57" t="s">
        <v>104</v>
      </c>
      <c r="C93" s="74" cm="1">
        <f t="array" ref="C93">INDEX('FSM by LA'!$E$5:$E$157,$R93)</f>
        <v>38874</v>
      </c>
      <c r="D93" s="61" cm="1">
        <f t="array" ref="D93">IFERROR(INDEX('Universal Credit by LA'!$B$5:$B$332,$S93),0)</f>
        <v>16150</v>
      </c>
      <c r="E93" s="61" cm="1">
        <f t="array" ref="E93">IFERROR(INDEX('Universal Credit by LA'!$C$5:$C$332,$S93)+INDEX('Universal Credit by LA'!$D$5:$D$332,$S93)+INDEX('Universal Credit by LA'!$E$5:$E$332,$S93),0)</f>
        <v>3460</v>
      </c>
      <c r="F93" s="61" cm="1">
        <f t="array" ref="F93">IFERROR(INDEX('Universal Credit by LA'!$F$5:$F$332,$S93)+INDEX('Universal Credit by LA'!$G$5:$G$332,$S93)+INDEX('Universal Credit by LA'!$H$5:$H$332,$S93)+INDEX('Universal Credit by LA'!$I$5:$I$332,$S93),0)</f>
        <v>5500</v>
      </c>
      <c r="G93" s="61" cm="1">
        <f t="array" ref="G93">IFERROR(INDEX('Universal Credit by LA'!$J$5:$J$332,$S93)+INDEX('Universal Credit by LA'!$K$5:$K$332,$S93)+INDEX('Universal Credit by LA'!$L$5:$L$332,$S93)+INDEX('Universal Credit by LA'!$M$5:$M$332,$S93)+INDEX('Universal Credit by LA'!$N$5:$N$332,$S93),0)</f>
        <v>7190</v>
      </c>
      <c r="H93" s="74" cm="1">
        <f t="array" ref="H93">INDEX('FSM by LA'!$C$5:$C$157,$R93)</f>
        <v>10238</v>
      </c>
      <c r="I93" s="75" cm="1">
        <f t="array" ref="I93">INDEX('FSM by LA'!$F$5:$F$157,$R93)+INDEX('FSM by LA'!$I$5:$I$157,$R93)+INDEX('FSM by LA'!$L$5:$L$157,$R93)</f>
        <v>1761</v>
      </c>
      <c r="J93" s="75" cm="1">
        <f t="array" ref="J93">INDEX('FSM by LA'!$O$5:$O$157,$R93)+INDEX('FSM by LA'!$R$5:$R$157,$R93)+INDEX('FSM by LA'!$U$5:$U$157,$R93)+INDEX('FSM by LA'!$X$5:$X$157,$R93)</f>
        <v>3658</v>
      </c>
      <c r="K93" s="75" cm="1">
        <f t="array" ref="K93">INDEX('FSM by LA'!$AA$5:$AA$157,$R93)+INDEX('FSM by LA'!$AD$5:$AD$157,$R93)+INDEX('FSM by LA'!$AG$5:$AG$157,$R93)+INDEX('FSM by LA'!$AJ$5:$AJ$157,$R93)+INDEX('FSM by LA'!$AM$5:$AM$157,$R93)</f>
        <v>4819</v>
      </c>
      <c r="L93" s="57" t="s">
        <v>251</v>
      </c>
      <c r="M93" s="58">
        <f t="shared" si="8"/>
        <v>3460</v>
      </c>
      <c r="N93" s="58">
        <f t="shared" si="9"/>
        <v>8477</v>
      </c>
      <c r="O93" s="58">
        <f t="shared" si="6"/>
        <v>11937</v>
      </c>
      <c r="P93" s="58">
        <f t="shared" si="7"/>
        <v>4213</v>
      </c>
      <c r="R93" s="57">
        <f>MATCH($A93,'FSM by LA'!$B$5:$B$157,0)</f>
        <v>8</v>
      </c>
      <c r="S93" s="57">
        <f>MATCH($A93,'Universal Credit by LA'!$A$5:$A$332,0)</f>
        <v>135</v>
      </c>
    </row>
    <row r="94" spans="1:19">
      <c r="A94" s="57" t="s">
        <v>168</v>
      </c>
      <c r="B94" s="57" t="s">
        <v>110</v>
      </c>
      <c r="C94" s="74" cm="1">
        <f t="array" ref="C94">INDEX('FSM by LA'!$E$5:$E$157,$R94)</f>
        <v>44376</v>
      </c>
      <c r="D94" s="61" cm="1">
        <f t="array" ref="D94">IFERROR(INDEX('Universal Credit by LA'!$B$5:$B$332,$S94),0)</f>
        <v>28770</v>
      </c>
      <c r="E94" s="61" cm="1">
        <f t="array" ref="E94">IFERROR(INDEX('Universal Credit by LA'!$C$5:$C$332,$S94)+INDEX('Universal Credit by LA'!$D$5:$D$332,$S94)+INDEX('Universal Credit by LA'!$E$5:$E$332,$S94),0)</f>
        <v>6160</v>
      </c>
      <c r="F94" s="61" cm="1">
        <f t="array" ref="F94">IFERROR(INDEX('Universal Credit by LA'!$F$5:$F$332,$S94)+INDEX('Universal Credit by LA'!$G$5:$G$332,$S94)+INDEX('Universal Credit by LA'!$H$5:$H$332,$S94)+INDEX('Universal Credit by LA'!$I$5:$I$332,$S94),0)</f>
        <v>9730</v>
      </c>
      <c r="G94" s="61" cm="1">
        <f t="array" ref="G94">IFERROR(INDEX('Universal Credit by LA'!$J$5:$J$332,$S94)+INDEX('Universal Credit by LA'!$K$5:$K$332,$S94)+INDEX('Universal Credit by LA'!$L$5:$L$332,$S94)+INDEX('Universal Credit by LA'!$M$5:$M$332,$S94)+INDEX('Universal Credit by LA'!$N$5:$N$332,$S94),0)</f>
        <v>12880</v>
      </c>
      <c r="H94" s="74" cm="1">
        <f t="array" ref="H94">INDEX('FSM by LA'!$C$5:$C$157,$R94)</f>
        <v>18225</v>
      </c>
      <c r="I94" s="75" cm="1">
        <f t="array" ref="I94">INDEX('FSM by LA'!$F$5:$F$157,$R94)+INDEX('FSM by LA'!$I$5:$I$157,$R94)+INDEX('FSM by LA'!$L$5:$L$157,$R94)</f>
        <v>3122</v>
      </c>
      <c r="J94" s="75" cm="1">
        <f t="array" ref="J94">INDEX('FSM by LA'!$O$5:$O$157,$R94)+INDEX('FSM by LA'!$R$5:$R$157,$R94)+INDEX('FSM by LA'!$U$5:$U$157,$R94)+INDEX('FSM by LA'!$X$5:$X$157,$R94)</f>
        <v>6755</v>
      </c>
      <c r="K94" s="75" cm="1">
        <f t="array" ref="K94">INDEX('FSM by LA'!$AA$5:$AA$157,$R94)+INDEX('FSM by LA'!$AD$5:$AD$157,$R94)+INDEX('FSM by LA'!$AG$5:$AG$157,$R94)+INDEX('FSM by LA'!$AJ$5:$AJ$157,$R94)+INDEX('FSM by LA'!$AM$5:$AM$157,$R94)</f>
        <v>8348</v>
      </c>
      <c r="L94" s="57" t="s">
        <v>251</v>
      </c>
      <c r="M94" s="58">
        <f t="shared" si="8"/>
        <v>6160</v>
      </c>
      <c r="N94" s="58">
        <f t="shared" si="9"/>
        <v>15103</v>
      </c>
      <c r="O94" s="58">
        <f t="shared" si="6"/>
        <v>21263</v>
      </c>
      <c r="P94" s="58">
        <f t="shared" si="7"/>
        <v>7507</v>
      </c>
      <c r="R94" s="57">
        <f>MATCH($A94,'FSM by LA'!$B$5:$B$157,0)</f>
        <v>58</v>
      </c>
      <c r="S94" s="57">
        <f>MATCH($A94,'Universal Credit by LA'!$A$5:$A$332,0)</f>
        <v>31</v>
      </c>
    </row>
    <row r="95" spans="1:19">
      <c r="A95" s="57" t="s">
        <v>169</v>
      </c>
      <c r="B95" s="57" t="s">
        <v>110</v>
      </c>
      <c r="C95" s="74" cm="1">
        <f t="array" ref="C95">INDEX('FSM by LA'!$E$5:$E$157,$R95)</f>
        <v>113642</v>
      </c>
      <c r="D95" s="61" cm="1">
        <f t="array" ref="D95">IFERROR(INDEX('Universal Credit by LA'!$B$5:$B$332,$S95),0)</f>
        <v>45000</v>
      </c>
      <c r="E95" s="61" cm="1">
        <f t="array" ref="E95">IFERROR(INDEX('Universal Credit by LA'!$C$5:$C$332,$S95)+INDEX('Universal Credit by LA'!$D$5:$D$332,$S95)+INDEX('Universal Credit by LA'!$E$5:$E$332,$S95),0)</f>
        <v>9820</v>
      </c>
      <c r="F95" s="61" cm="1">
        <f t="array" ref="F95">IFERROR(INDEX('Universal Credit by LA'!$F$5:$F$332,$S95)+INDEX('Universal Credit by LA'!$G$5:$G$332,$S95)+INDEX('Universal Credit by LA'!$H$5:$H$332,$S95)+INDEX('Universal Credit by LA'!$I$5:$I$332,$S95),0)</f>
        <v>15250</v>
      </c>
      <c r="G95" s="61" cm="1">
        <f t="array" ref="G95">IFERROR(INDEX('Universal Credit by LA'!$J$5:$J$332,$S95)+INDEX('Universal Credit by LA'!$K$5:$K$332,$S95)+INDEX('Universal Credit by LA'!$L$5:$L$332,$S95)+INDEX('Universal Credit by LA'!$M$5:$M$332,$S95)+INDEX('Universal Credit by LA'!$N$5:$N$332,$S95),0)</f>
        <v>19930</v>
      </c>
      <c r="H95" s="74" cm="1">
        <f t="array" ref="H95">INDEX('FSM by LA'!$C$5:$C$157,$R95)</f>
        <v>28471</v>
      </c>
      <c r="I95" s="75" cm="1">
        <f t="array" ref="I95">INDEX('FSM by LA'!$F$5:$F$157,$R95)+INDEX('FSM by LA'!$I$5:$I$157,$R95)+INDEX('FSM by LA'!$L$5:$L$157,$R95)</f>
        <v>4792</v>
      </c>
      <c r="J95" s="75" cm="1">
        <f t="array" ref="J95">INDEX('FSM by LA'!$O$5:$O$157,$R95)+INDEX('FSM by LA'!$R$5:$R$157,$R95)+INDEX('FSM by LA'!$U$5:$U$157,$R95)+INDEX('FSM by LA'!$X$5:$X$157,$R95)</f>
        <v>10619</v>
      </c>
      <c r="K95" s="75" cm="1">
        <f t="array" ref="K95">INDEX('FSM by LA'!$AA$5:$AA$157,$R95)+INDEX('FSM by LA'!$AD$5:$AD$157,$R95)+INDEX('FSM by LA'!$AG$5:$AG$157,$R95)+INDEX('FSM by LA'!$AJ$5:$AJ$157,$R95)+INDEX('FSM by LA'!$AM$5:$AM$157,$R95)</f>
        <v>13060</v>
      </c>
      <c r="L95" s="57" t="s">
        <v>251</v>
      </c>
      <c r="M95" s="58">
        <f t="shared" si="8"/>
        <v>9820</v>
      </c>
      <c r="N95" s="58">
        <f t="shared" si="9"/>
        <v>23679</v>
      </c>
      <c r="O95" s="58">
        <f t="shared" si="6"/>
        <v>33499</v>
      </c>
      <c r="P95" s="58">
        <f t="shared" si="7"/>
        <v>11501</v>
      </c>
      <c r="R95" s="57">
        <f>MATCH($A95,'FSM by LA'!$B$5:$B$157,0)</f>
        <v>59</v>
      </c>
      <c r="S95" s="57">
        <f>MATCH($A95,'Universal Credit by LA'!$A$5:$A$332,0)</f>
        <v>32</v>
      </c>
    </row>
    <row r="96" spans="1:19">
      <c r="A96" s="57" t="s">
        <v>170</v>
      </c>
      <c r="B96" s="57" t="s">
        <v>81</v>
      </c>
      <c r="C96" s="74" cm="1">
        <f t="array" ref="C96">INDEX('FSM by LA'!$E$5:$E$157,$R96)</f>
        <v>42301</v>
      </c>
      <c r="D96" s="61" cm="1">
        <f t="array" ref="D96">IFERROR(INDEX('Universal Credit by LA'!$B$5:$B$332,$S96),0)</f>
        <v>24710</v>
      </c>
      <c r="E96" s="61" cm="1">
        <f t="array" ref="E96">IFERROR(INDEX('Universal Credit by LA'!$C$5:$C$332,$S96)+INDEX('Universal Credit by LA'!$D$5:$D$332,$S96)+INDEX('Universal Credit by LA'!$E$5:$E$332,$S96),0)</f>
        <v>5450</v>
      </c>
      <c r="F96" s="61" cm="1">
        <f t="array" ref="F96">IFERROR(INDEX('Universal Credit by LA'!$F$5:$F$332,$S96)+INDEX('Universal Credit by LA'!$G$5:$G$332,$S96)+INDEX('Universal Credit by LA'!$H$5:$H$332,$S96)+INDEX('Universal Credit by LA'!$I$5:$I$332,$S96),0)</f>
        <v>8350</v>
      </c>
      <c r="G96" s="61" cm="1">
        <f t="array" ref="G96">IFERROR(INDEX('Universal Credit by LA'!$J$5:$J$332,$S96)+INDEX('Universal Credit by LA'!$K$5:$K$332,$S96)+INDEX('Universal Credit by LA'!$L$5:$L$332,$S96)+INDEX('Universal Credit by LA'!$M$5:$M$332,$S96)+INDEX('Universal Credit by LA'!$N$5:$N$332,$S96),0)</f>
        <v>10910</v>
      </c>
      <c r="H96" s="74" cm="1">
        <f t="array" ref="H96">INDEX('FSM by LA'!$C$5:$C$157,$R96)</f>
        <v>15846</v>
      </c>
      <c r="I96" s="75" cm="1">
        <f t="array" ref="I96">INDEX('FSM by LA'!$F$5:$F$157,$R96)+INDEX('FSM by LA'!$I$5:$I$157,$R96)+INDEX('FSM by LA'!$L$5:$L$157,$R96)</f>
        <v>2675</v>
      </c>
      <c r="J96" s="75" cm="1">
        <f t="array" ref="J96">INDEX('FSM by LA'!$O$5:$O$157,$R96)+INDEX('FSM by LA'!$R$5:$R$157,$R96)+INDEX('FSM by LA'!$U$5:$U$157,$R96)+INDEX('FSM by LA'!$X$5:$X$157,$R96)</f>
        <v>5748</v>
      </c>
      <c r="K96" s="75" cm="1">
        <f t="array" ref="K96">INDEX('FSM by LA'!$AA$5:$AA$157,$R96)+INDEX('FSM by LA'!$AD$5:$AD$157,$R96)+INDEX('FSM by LA'!$AG$5:$AG$157,$R96)+INDEX('FSM by LA'!$AJ$5:$AJ$157,$R96)+INDEX('FSM by LA'!$AM$5:$AM$157,$R96)</f>
        <v>7423</v>
      </c>
      <c r="L96" s="57" t="s">
        <v>251</v>
      </c>
      <c r="M96" s="58">
        <f t="shared" si="8"/>
        <v>5450</v>
      </c>
      <c r="N96" s="58">
        <f t="shared" si="9"/>
        <v>13171</v>
      </c>
      <c r="O96" s="58">
        <f t="shared" si="6"/>
        <v>18621</v>
      </c>
      <c r="P96" s="58">
        <f t="shared" si="7"/>
        <v>6089</v>
      </c>
      <c r="R96" s="57">
        <f>MATCH($A96,'FSM by LA'!$B$5:$B$157,0)</f>
        <v>25</v>
      </c>
      <c r="S96" s="57">
        <f>MATCH($A96,'Universal Credit by LA'!$A$5:$A$332,0)</f>
        <v>165</v>
      </c>
    </row>
    <row r="97" spans="1:19">
      <c r="A97" s="57" t="s">
        <v>171</v>
      </c>
      <c r="B97" s="57" t="s">
        <v>86</v>
      </c>
      <c r="C97" s="74" cm="1">
        <f t="array" ref="C97">INDEX('FSM by LA'!$E$5:$E$157,$R97)</f>
        <v>89971</v>
      </c>
      <c r="D97" s="61" cm="1">
        <f t="array" ref="D97">IFERROR(INDEX('Universal Credit by LA'!$B$5:$B$332,$S97),0)</f>
        <v>28910</v>
      </c>
      <c r="E97" s="61" cm="1">
        <f t="array" ref="E97">IFERROR(INDEX('Universal Credit by LA'!$C$5:$C$332,$S97)+INDEX('Universal Credit by LA'!$D$5:$D$332,$S97)+INDEX('Universal Credit by LA'!$E$5:$E$332,$S97),0)</f>
        <v>6530</v>
      </c>
      <c r="F97" s="61" cm="1">
        <f t="array" ref="F97">IFERROR(INDEX('Universal Credit by LA'!$F$5:$F$332,$S97)+INDEX('Universal Credit by LA'!$G$5:$G$332,$S97)+INDEX('Universal Credit by LA'!$H$5:$H$332,$S97)+INDEX('Universal Credit by LA'!$I$5:$I$332,$S97),0)</f>
        <v>9690</v>
      </c>
      <c r="G97" s="61" cm="1">
        <f t="array" ref="G97">IFERROR(INDEX('Universal Credit by LA'!$J$5:$J$332,$S97)+INDEX('Universal Credit by LA'!$K$5:$K$332,$S97)+INDEX('Universal Credit by LA'!$L$5:$L$332,$S97)+INDEX('Universal Credit by LA'!$M$5:$M$332,$S97)+INDEX('Universal Credit by LA'!$N$5:$N$332,$S97),0)</f>
        <v>12690</v>
      </c>
      <c r="H97" s="74" cm="1">
        <f t="array" ref="H97">INDEX('FSM by LA'!$C$5:$C$157,$R97)</f>
        <v>15657</v>
      </c>
      <c r="I97" s="75" cm="1">
        <f t="array" ref="I97">INDEX('FSM by LA'!$F$5:$F$157,$R97)+INDEX('FSM by LA'!$I$5:$I$157,$R97)+INDEX('FSM by LA'!$L$5:$L$157,$R97)</f>
        <v>2822</v>
      </c>
      <c r="J97" s="75" cm="1">
        <f t="array" ref="J97">INDEX('FSM by LA'!$O$5:$O$157,$R97)+INDEX('FSM by LA'!$R$5:$R$157,$R97)+INDEX('FSM by LA'!$U$5:$U$157,$R97)+INDEX('FSM by LA'!$X$5:$X$157,$R97)</f>
        <v>5627</v>
      </c>
      <c r="K97" s="75" cm="1">
        <f t="array" ref="K97">INDEX('FSM by LA'!$AA$5:$AA$157,$R97)+INDEX('FSM by LA'!$AD$5:$AD$157,$R97)+INDEX('FSM by LA'!$AG$5:$AG$157,$R97)+INDEX('FSM by LA'!$AJ$5:$AJ$157,$R97)+INDEX('FSM by LA'!$AM$5:$AM$157,$R97)</f>
        <v>7208</v>
      </c>
      <c r="L97" s="57" t="s">
        <v>251</v>
      </c>
      <c r="M97" s="58">
        <f t="shared" si="8"/>
        <v>6530</v>
      </c>
      <c r="N97" s="58">
        <f t="shared" si="9"/>
        <v>12835</v>
      </c>
      <c r="O97" s="58">
        <f t="shared" si="6"/>
        <v>19365</v>
      </c>
      <c r="P97" s="58">
        <f t="shared" si="7"/>
        <v>9545</v>
      </c>
      <c r="R97" s="57">
        <f>MATCH($A97,'FSM by LA'!$B$5:$B$157,0)</f>
        <v>129</v>
      </c>
      <c r="S97" s="57">
        <f>MATCH($A97,'Universal Credit by LA'!$A$5:$A$332,0)</f>
        <v>215</v>
      </c>
    </row>
    <row r="98" spans="1:19">
      <c r="A98" s="57" t="s">
        <v>172</v>
      </c>
      <c r="B98" s="57" t="s">
        <v>76</v>
      </c>
      <c r="C98" s="74" cm="1">
        <f t="array" ref="C98">INDEX('FSM by LA'!$E$5:$E$157,$R98)</f>
        <v>37426</v>
      </c>
      <c r="D98" s="61" cm="1">
        <f t="array" ref="D98">IFERROR(INDEX('Universal Credit by LA'!$B$5:$B$332,$S98),0)</f>
        <v>19320</v>
      </c>
      <c r="E98" s="61" cm="1">
        <f t="array" ref="E98">IFERROR(INDEX('Universal Credit by LA'!$C$5:$C$332,$S98)+INDEX('Universal Credit by LA'!$D$5:$D$332,$S98)+INDEX('Universal Credit by LA'!$E$5:$E$332,$S98),0)</f>
        <v>4220</v>
      </c>
      <c r="F98" s="61" cm="1">
        <f t="array" ref="F98">IFERROR(INDEX('Universal Credit by LA'!$F$5:$F$332,$S98)+INDEX('Universal Credit by LA'!$G$5:$G$332,$S98)+INDEX('Universal Credit by LA'!$H$5:$H$332,$S98)+INDEX('Universal Credit by LA'!$I$5:$I$332,$S98),0)</f>
        <v>6520</v>
      </c>
      <c r="G98" s="61" cm="1">
        <f t="array" ref="G98">IFERROR(INDEX('Universal Credit by LA'!$J$5:$J$332,$S98)+INDEX('Universal Credit by LA'!$K$5:$K$332,$S98)+INDEX('Universal Credit by LA'!$L$5:$L$332,$S98)+INDEX('Universal Credit by LA'!$M$5:$M$332,$S98)+INDEX('Universal Credit by LA'!$N$5:$N$332,$S98),0)</f>
        <v>8580</v>
      </c>
      <c r="H98" s="74" cm="1">
        <f t="array" ref="H98">INDEX('FSM by LA'!$C$5:$C$157,$R98)</f>
        <v>12219</v>
      </c>
      <c r="I98" s="75" cm="1">
        <f t="array" ref="I98">INDEX('FSM by LA'!$F$5:$F$157,$R98)+INDEX('FSM by LA'!$I$5:$I$157,$R98)+INDEX('FSM by LA'!$L$5:$L$157,$R98)</f>
        <v>2038</v>
      </c>
      <c r="J98" s="75" cm="1">
        <f t="array" ref="J98">INDEX('FSM by LA'!$O$5:$O$157,$R98)+INDEX('FSM by LA'!$R$5:$R$157,$R98)+INDEX('FSM by LA'!$U$5:$U$157,$R98)+INDEX('FSM by LA'!$X$5:$X$157,$R98)</f>
        <v>4535</v>
      </c>
      <c r="K98" s="75" cm="1">
        <f t="array" ref="K98">INDEX('FSM by LA'!$AA$5:$AA$157,$R98)+INDEX('FSM by LA'!$AD$5:$AD$157,$R98)+INDEX('FSM by LA'!$AG$5:$AG$157,$R98)+INDEX('FSM by LA'!$AJ$5:$AJ$157,$R98)+INDEX('FSM by LA'!$AM$5:$AM$157,$R98)</f>
        <v>5646</v>
      </c>
      <c r="L98" s="57" t="s">
        <v>251</v>
      </c>
      <c r="M98" s="58">
        <f t="shared" si="8"/>
        <v>4220</v>
      </c>
      <c r="N98" s="58">
        <f t="shared" si="9"/>
        <v>10181</v>
      </c>
      <c r="O98" s="58">
        <f t="shared" si="6"/>
        <v>14401</v>
      </c>
      <c r="P98" s="58">
        <f t="shared" si="7"/>
        <v>4919</v>
      </c>
      <c r="R98" s="57">
        <f>MATCH($A98,'FSM by LA'!$B$5:$B$157,0)</f>
        <v>83</v>
      </c>
      <c r="S98" s="57">
        <f>MATCH($A98,'Universal Credit by LA'!$A$5:$A$332,0)</f>
        <v>84</v>
      </c>
    </row>
    <row r="99" spans="1:19">
      <c r="A99" s="57" t="s">
        <v>173</v>
      </c>
      <c r="B99" s="57" t="s">
        <v>73</v>
      </c>
      <c r="C99" s="74" cm="1">
        <f t="array" ref="C99">INDEX('FSM by LA'!$E$5:$E$157,$R99)</f>
        <v>34564</v>
      </c>
      <c r="D99" s="61" cm="1">
        <f t="array" ref="D99">IFERROR(INDEX('Universal Credit by LA'!$B$5:$B$332,$S99),0)</f>
        <v>15890</v>
      </c>
      <c r="E99" s="61" cm="1">
        <f t="array" ref="E99">IFERROR(INDEX('Universal Credit by LA'!$C$5:$C$332,$S99)+INDEX('Universal Credit by LA'!$D$5:$D$332,$S99)+INDEX('Universal Credit by LA'!$E$5:$E$332,$S99),0)</f>
        <v>3340</v>
      </c>
      <c r="F99" s="61" cm="1">
        <f t="array" ref="F99">IFERROR(INDEX('Universal Credit by LA'!$F$5:$F$332,$S99)+INDEX('Universal Credit by LA'!$G$5:$G$332,$S99)+INDEX('Universal Credit by LA'!$H$5:$H$332,$S99)+INDEX('Universal Credit by LA'!$I$5:$I$332,$S99),0)</f>
        <v>5300</v>
      </c>
      <c r="G99" s="61" cm="1">
        <f t="array" ref="G99">IFERROR(INDEX('Universal Credit by LA'!$J$5:$J$332,$S99)+INDEX('Universal Credit by LA'!$K$5:$K$332,$S99)+INDEX('Universal Credit by LA'!$L$5:$L$332,$S99)+INDEX('Universal Credit by LA'!$M$5:$M$332,$S99)+INDEX('Universal Credit by LA'!$N$5:$N$332,$S99),0)</f>
        <v>7250</v>
      </c>
      <c r="H99" s="74" cm="1">
        <f t="array" ref="H99">INDEX('FSM by LA'!$C$5:$C$157,$R99)</f>
        <v>9685</v>
      </c>
      <c r="I99" s="75" cm="1">
        <f t="array" ref="I99">INDEX('FSM by LA'!$F$5:$F$157,$R99)+INDEX('FSM by LA'!$I$5:$I$157,$R99)+INDEX('FSM by LA'!$L$5:$L$157,$R99)</f>
        <v>1493</v>
      </c>
      <c r="J99" s="75" cm="1">
        <f t="array" ref="J99">INDEX('FSM by LA'!$O$5:$O$157,$R99)+INDEX('FSM by LA'!$R$5:$R$157,$R99)+INDEX('FSM by LA'!$U$5:$U$157,$R99)+INDEX('FSM by LA'!$X$5:$X$157,$R99)</f>
        <v>3451</v>
      </c>
      <c r="K99" s="75" cm="1">
        <f t="array" ref="K99">INDEX('FSM by LA'!$AA$5:$AA$157,$R99)+INDEX('FSM by LA'!$AD$5:$AD$157,$R99)+INDEX('FSM by LA'!$AG$5:$AG$157,$R99)+INDEX('FSM by LA'!$AJ$5:$AJ$157,$R99)+INDEX('FSM by LA'!$AM$5:$AM$157,$R99)</f>
        <v>4741</v>
      </c>
      <c r="L99" s="57" t="s">
        <v>251</v>
      </c>
      <c r="M99" s="58">
        <f t="shared" si="8"/>
        <v>3340</v>
      </c>
      <c r="N99" s="58">
        <f t="shared" si="9"/>
        <v>8192</v>
      </c>
      <c r="O99" s="58">
        <f t="shared" si="6"/>
        <v>11532</v>
      </c>
      <c r="P99" s="58">
        <f t="shared" si="7"/>
        <v>4358</v>
      </c>
      <c r="R99" s="57">
        <f>MATCH($A99,'FSM by LA'!$B$5:$B$157,0)</f>
        <v>148</v>
      </c>
      <c r="S99" s="57">
        <f>MATCH($A99,'Universal Credit by LA'!$A$5:$A$332,0)</f>
        <v>272</v>
      </c>
    </row>
    <row r="100" spans="1:19">
      <c r="A100" s="57" t="s">
        <v>174</v>
      </c>
      <c r="B100" s="57" t="s">
        <v>86</v>
      </c>
      <c r="C100" s="74" cm="1">
        <f t="array" ref="C100">INDEX('FSM by LA'!$E$5:$E$157,$R100)</f>
        <v>26836</v>
      </c>
      <c r="D100" s="61" cm="1">
        <f t="array" ref="D100">IFERROR(INDEX('Universal Credit by LA'!$B$5:$B$332,$S100),0)</f>
        <v>14090</v>
      </c>
      <c r="E100" s="61" cm="1">
        <f t="array" ref="E100">IFERROR(INDEX('Universal Credit by LA'!$C$5:$C$332,$S100)+INDEX('Universal Credit by LA'!$D$5:$D$332,$S100)+INDEX('Universal Credit by LA'!$E$5:$E$332,$S100),0)</f>
        <v>3070</v>
      </c>
      <c r="F100" s="61" cm="1">
        <f t="array" ref="F100">IFERROR(INDEX('Universal Credit by LA'!$F$5:$F$332,$S100)+INDEX('Universal Credit by LA'!$G$5:$G$332,$S100)+INDEX('Universal Credit by LA'!$H$5:$H$332,$S100)+INDEX('Universal Credit by LA'!$I$5:$I$332,$S100),0)</f>
        <v>4690</v>
      </c>
      <c r="G100" s="61" cm="1">
        <f t="array" ref="G100">IFERROR(INDEX('Universal Credit by LA'!$J$5:$J$332,$S100)+INDEX('Universal Credit by LA'!$K$5:$K$332,$S100)+INDEX('Universal Credit by LA'!$L$5:$L$332,$S100)+INDEX('Universal Credit by LA'!$M$5:$M$332,$S100)+INDEX('Universal Credit by LA'!$N$5:$N$332,$S100),0)</f>
        <v>6330</v>
      </c>
      <c r="H100" s="74" cm="1">
        <f t="array" ref="H100">INDEX('FSM by LA'!$C$5:$C$157,$R100)</f>
        <v>10197</v>
      </c>
      <c r="I100" s="75" cm="1">
        <f t="array" ref="I100">INDEX('FSM by LA'!$F$5:$F$157,$R100)+INDEX('FSM by LA'!$I$5:$I$157,$R100)+INDEX('FSM by LA'!$L$5:$L$157,$R100)</f>
        <v>1758</v>
      </c>
      <c r="J100" s="75" cm="1">
        <f t="array" ref="J100">INDEX('FSM by LA'!$O$5:$O$157,$R100)+INDEX('FSM by LA'!$R$5:$R$157,$R100)+INDEX('FSM by LA'!$U$5:$U$157,$R100)+INDEX('FSM by LA'!$X$5:$X$157,$R100)</f>
        <v>3650</v>
      </c>
      <c r="K100" s="75" cm="1">
        <f t="array" ref="K100">INDEX('FSM by LA'!$AA$5:$AA$157,$R100)+INDEX('FSM by LA'!$AD$5:$AD$157,$R100)+INDEX('FSM by LA'!$AG$5:$AG$157,$R100)+INDEX('FSM by LA'!$AJ$5:$AJ$157,$R100)+INDEX('FSM by LA'!$AM$5:$AM$157,$R100)</f>
        <v>4789</v>
      </c>
      <c r="L100" s="57" t="s">
        <v>251</v>
      </c>
      <c r="M100" s="58">
        <f t="shared" si="8"/>
        <v>3070</v>
      </c>
      <c r="N100" s="58">
        <f t="shared" si="9"/>
        <v>8439</v>
      </c>
      <c r="O100" s="58">
        <f t="shared" si="6"/>
        <v>11509</v>
      </c>
      <c r="P100" s="58">
        <f t="shared" si="7"/>
        <v>2581</v>
      </c>
      <c r="R100" s="57">
        <f>MATCH($A100,'FSM by LA'!$B$5:$B$157,0)</f>
        <v>130</v>
      </c>
      <c r="S100" s="57">
        <f>MATCH($A100,'Universal Credit by LA'!$A$5:$A$332,0)</f>
        <v>221</v>
      </c>
    </row>
    <row r="101" spans="1:19">
      <c r="A101" s="57" t="s">
        <v>175</v>
      </c>
      <c r="B101" s="57" t="s">
        <v>86</v>
      </c>
      <c r="C101" s="74" cm="1">
        <f t="array" ref="C101">INDEX('FSM by LA'!$E$5:$E$157,$R101)</f>
        <v>21194</v>
      </c>
      <c r="D101" s="61" cm="1">
        <f t="array" ref="D101">IFERROR(INDEX('Universal Credit by LA'!$B$5:$B$332,$S101),0)</f>
        <v>9540</v>
      </c>
      <c r="E101" s="61" cm="1">
        <f t="array" ref="E101">IFERROR(INDEX('Universal Credit by LA'!$C$5:$C$332,$S101)+INDEX('Universal Credit by LA'!$D$5:$D$332,$S101)+INDEX('Universal Credit by LA'!$E$5:$E$332,$S101),0)</f>
        <v>2180</v>
      </c>
      <c r="F101" s="61" cm="1">
        <f t="array" ref="F101">IFERROR(INDEX('Universal Credit by LA'!$F$5:$F$332,$S101)+INDEX('Universal Credit by LA'!$G$5:$G$332,$S101)+INDEX('Universal Credit by LA'!$H$5:$H$332,$S101)+INDEX('Universal Credit by LA'!$I$5:$I$332,$S101),0)</f>
        <v>3240</v>
      </c>
      <c r="G101" s="61" cm="1">
        <f t="array" ref="G101">IFERROR(INDEX('Universal Credit by LA'!$J$5:$J$332,$S101)+INDEX('Universal Credit by LA'!$K$5:$K$332,$S101)+INDEX('Universal Credit by LA'!$L$5:$L$332,$S101)+INDEX('Universal Credit by LA'!$M$5:$M$332,$S101)+INDEX('Universal Credit by LA'!$N$5:$N$332,$S101),0)</f>
        <v>4120</v>
      </c>
      <c r="H101" s="74" cm="1">
        <f t="array" ref="H101">INDEX('FSM by LA'!$C$5:$C$157,$R101)</f>
        <v>4939</v>
      </c>
      <c r="I101" s="75" cm="1">
        <f t="array" ref="I101">INDEX('FSM by LA'!$F$5:$F$157,$R101)+INDEX('FSM by LA'!$I$5:$I$157,$R101)+INDEX('FSM by LA'!$L$5:$L$157,$R101)</f>
        <v>906</v>
      </c>
      <c r="J101" s="75" cm="1">
        <f t="array" ref="J101">INDEX('FSM by LA'!$O$5:$O$157,$R101)+INDEX('FSM by LA'!$R$5:$R$157,$R101)+INDEX('FSM by LA'!$U$5:$U$157,$R101)+INDEX('FSM by LA'!$X$5:$X$157,$R101)</f>
        <v>1925</v>
      </c>
      <c r="K101" s="75" cm="1">
        <f t="array" ref="K101">INDEX('FSM by LA'!$AA$5:$AA$157,$R101)+INDEX('FSM by LA'!$AD$5:$AD$157,$R101)+INDEX('FSM by LA'!$AG$5:$AG$157,$R101)+INDEX('FSM by LA'!$AJ$5:$AJ$157,$R101)+INDEX('FSM by LA'!$AM$5:$AM$157,$R101)</f>
        <v>2108</v>
      </c>
      <c r="L101" s="57" t="s">
        <v>251</v>
      </c>
      <c r="M101" s="58">
        <f t="shared" si="8"/>
        <v>2180</v>
      </c>
      <c r="N101" s="58">
        <f t="shared" si="9"/>
        <v>4033</v>
      </c>
      <c r="O101" s="58">
        <f t="shared" si="6"/>
        <v>6213</v>
      </c>
      <c r="P101" s="58">
        <f t="shared" si="7"/>
        <v>3327</v>
      </c>
      <c r="R101" s="57">
        <f>MATCH($A101,'FSM by LA'!$B$5:$B$157,0)</f>
        <v>131</v>
      </c>
      <c r="S101" s="57">
        <f>MATCH($A101,'Universal Credit by LA'!$A$5:$A$332,0)</f>
        <v>222</v>
      </c>
    </row>
    <row r="102" spans="1:19">
      <c r="A102" s="57" t="s">
        <v>176</v>
      </c>
      <c r="B102" s="57" t="s">
        <v>67</v>
      </c>
      <c r="C102" s="74" cm="1">
        <f t="array" ref="C102">INDEX('FSM by LA'!$E$5:$E$157,$R102)</f>
        <v>48525</v>
      </c>
      <c r="D102" s="61" cm="1">
        <f t="array" ref="D102">IFERROR(INDEX('Universal Credit by LA'!$B$5:$B$332,$S102),0)</f>
        <v>20140</v>
      </c>
      <c r="E102" s="61" cm="1">
        <f t="array" ref="E102">IFERROR(INDEX('Universal Credit by LA'!$C$5:$C$332,$S102)+INDEX('Universal Credit by LA'!$D$5:$D$332,$S102)+INDEX('Universal Credit by LA'!$E$5:$E$332,$S102),0)</f>
        <v>4740</v>
      </c>
      <c r="F102" s="61" cm="1">
        <f t="array" ref="F102">IFERROR(INDEX('Universal Credit by LA'!$F$5:$F$332,$S102)+INDEX('Universal Credit by LA'!$G$5:$G$332,$S102)+INDEX('Universal Credit by LA'!$H$5:$H$332,$S102)+INDEX('Universal Credit by LA'!$I$5:$I$332,$S102),0)</f>
        <v>6860</v>
      </c>
      <c r="G102" s="61" cm="1">
        <f t="array" ref="G102">IFERROR(INDEX('Universal Credit by LA'!$J$5:$J$332,$S102)+INDEX('Universal Credit by LA'!$K$5:$K$332,$S102)+INDEX('Universal Credit by LA'!$L$5:$L$332,$S102)+INDEX('Universal Credit by LA'!$M$5:$M$332,$S102)+INDEX('Universal Credit by LA'!$N$5:$N$332,$S102),0)</f>
        <v>8540</v>
      </c>
      <c r="H102" s="74" cm="1">
        <f t="array" ref="H102">INDEX('FSM by LA'!$C$5:$C$157,$R102)</f>
        <v>11591</v>
      </c>
      <c r="I102" s="75" cm="1">
        <f t="array" ref="I102">INDEX('FSM by LA'!$F$5:$F$157,$R102)+INDEX('FSM by LA'!$I$5:$I$157,$R102)+INDEX('FSM by LA'!$L$5:$L$157,$R102)</f>
        <v>2118</v>
      </c>
      <c r="J102" s="75" cm="1">
        <f t="array" ref="J102">INDEX('FSM by LA'!$O$5:$O$157,$R102)+INDEX('FSM by LA'!$R$5:$R$157,$R102)+INDEX('FSM by LA'!$U$5:$U$157,$R102)+INDEX('FSM by LA'!$X$5:$X$157,$R102)</f>
        <v>4116</v>
      </c>
      <c r="K102" s="75" cm="1">
        <f t="array" ref="K102">INDEX('FSM by LA'!$AA$5:$AA$157,$R102)+INDEX('FSM by LA'!$AD$5:$AD$157,$R102)+INDEX('FSM by LA'!$AG$5:$AG$157,$R102)+INDEX('FSM by LA'!$AJ$5:$AJ$157,$R102)+INDEX('FSM by LA'!$AM$5:$AM$157,$R102)</f>
        <v>5357</v>
      </c>
      <c r="L102" s="57" t="s">
        <v>250</v>
      </c>
      <c r="M102" s="58">
        <f>SUM(E102:F102)</f>
        <v>11600</v>
      </c>
      <c r="N102" s="58">
        <f>K102</f>
        <v>5357</v>
      </c>
      <c r="O102" s="58">
        <f t="shared" si="6"/>
        <v>16957</v>
      </c>
      <c r="P102" s="58">
        <f t="shared" si="7"/>
        <v>3183</v>
      </c>
      <c r="R102" s="57">
        <f>MATCH($A102,'FSM by LA'!$B$5:$B$157,0)</f>
        <v>112</v>
      </c>
      <c r="S102" s="57">
        <f>MATCH($A102,'Universal Credit by LA'!$A$5:$A$332,0)</f>
        <v>119</v>
      </c>
    </row>
    <row r="103" spans="1:19">
      <c r="A103" s="57" t="s">
        <v>177</v>
      </c>
      <c r="B103" s="57" t="s">
        <v>104</v>
      </c>
      <c r="C103" s="74" cm="1">
        <f t="array" ref="C103">INDEX('FSM by LA'!$E$5:$E$157,$R103)</f>
        <v>18526</v>
      </c>
      <c r="D103" s="61" cm="1">
        <f t="array" ref="D103">IFERROR(INDEX('Universal Credit by LA'!$B$5:$B$332,$S103),0)</f>
        <v>9820</v>
      </c>
      <c r="E103" s="61" cm="1">
        <f t="array" ref="E103">IFERROR(INDEX('Universal Credit by LA'!$C$5:$C$332,$S103)+INDEX('Universal Credit by LA'!$D$5:$D$332,$S103)+INDEX('Universal Credit by LA'!$E$5:$E$332,$S103),0)</f>
        <v>2100</v>
      </c>
      <c r="F103" s="61" cm="1">
        <f t="array" ref="F103">IFERROR(INDEX('Universal Credit by LA'!$F$5:$F$332,$S103)+INDEX('Universal Credit by LA'!$G$5:$G$332,$S103)+INDEX('Universal Credit by LA'!$H$5:$H$332,$S103)+INDEX('Universal Credit by LA'!$I$5:$I$332,$S103),0)</f>
        <v>3260</v>
      </c>
      <c r="G103" s="61" cm="1">
        <f t="array" ref="G103">IFERROR(INDEX('Universal Credit by LA'!$J$5:$J$332,$S103)+INDEX('Universal Credit by LA'!$K$5:$K$332,$S103)+INDEX('Universal Credit by LA'!$L$5:$L$332,$S103)+INDEX('Universal Credit by LA'!$M$5:$M$332,$S103)+INDEX('Universal Credit by LA'!$N$5:$N$332,$S103),0)</f>
        <v>4460</v>
      </c>
      <c r="H103" s="74" cm="1">
        <f t="array" ref="H103">INDEX('FSM by LA'!$C$5:$C$157,$R103)</f>
        <v>6744</v>
      </c>
      <c r="I103" s="75" cm="1">
        <f t="array" ref="I103">INDEX('FSM by LA'!$F$5:$F$157,$R103)+INDEX('FSM by LA'!$I$5:$I$157,$R103)+INDEX('FSM by LA'!$L$5:$L$157,$R103)</f>
        <v>1149</v>
      </c>
      <c r="J103" s="75" cm="1">
        <f t="array" ref="J103">INDEX('FSM by LA'!$O$5:$O$157,$R103)+INDEX('FSM by LA'!$R$5:$R$157,$R103)+INDEX('FSM by LA'!$U$5:$U$157,$R103)+INDEX('FSM by LA'!$X$5:$X$157,$R103)</f>
        <v>2421</v>
      </c>
      <c r="K103" s="75" cm="1">
        <f t="array" ref="K103">INDEX('FSM by LA'!$AA$5:$AA$157,$R103)+INDEX('FSM by LA'!$AD$5:$AD$157,$R103)+INDEX('FSM by LA'!$AG$5:$AG$157,$R103)+INDEX('FSM by LA'!$AJ$5:$AJ$157,$R103)+INDEX('FSM by LA'!$AM$5:$AM$157,$R103)</f>
        <v>3174</v>
      </c>
      <c r="L103" s="57" t="s">
        <v>251</v>
      </c>
      <c r="M103" s="58">
        <f>E103</f>
        <v>2100</v>
      </c>
      <c r="N103" s="58">
        <f>SUM(J103:K103)</f>
        <v>5595</v>
      </c>
      <c r="O103" s="58">
        <f t="shared" si="6"/>
        <v>7695</v>
      </c>
      <c r="P103" s="58">
        <f t="shared" si="7"/>
        <v>2125</v>
      </c>
      <c r="R103" s="57">
        <f>MATCH($A103,'FSM by LA'!$B$5:$B$157,0)</f>
        <v>9</v>
      </c>
      <c r="S103" s="57">
        <f>MATCH($A103,'Universal Credit by LA'!$A$5:$A$332,0)</f>
        <v>136</v>
      </c>
    </row>
    <row r="104" spans="1:19">
      <c r="A104" s="57" t="s">
        <v>178</v>
      </c>
      <c r="B104" s="57" t="s">
        <v>67</v>
      </c>
      <c r="C104" s="74" cm="1">
        <f t="array" ref="C104">INDEX('FSM by LA'!$E$5:$E$157,$R104)</f>
        <v>25732</v>
      </c>
      <c r="D104" s="61" cm="1">
        <f t="array" ref="D104">IFERROR(INDEX('Universal Credit by LA'!$B$5:$B$332,$S104),0)</f>
        <v>5330</v>
      </c>
      <c r="E104" s="61" cm="1">
        <f t="array" ref="E104">IFERROR(INDEX('Universal Credit by LA'!$C$5:$C$332,$S104)+INDEX('Universal Credit by LA'!$D$5:$D$332,$S104)+INDEX('Universal Credit by LA'!$E$5:$E$332,$S104),0)</f>
        <v>1150</v>
      </c>
      <c r="F104" s="61" cm="1">
        <f t="array" ref="F104">IFERROR(INDEX('Universal Credit by LA'!$F$5:$F$332,$S104)+INDEX('Universal Credit by LA'!$G$5:$G$332,$S104)+INDEX('Universal Credit by LA'!$H$5:$H$332,$S104)+INDEX('Universal Credit by LA'!$I$5:$I$332,$S104),0)</f>
        <v>1800</v>
      </c>
      <c r="G104" s="61" cm="1">
        <f t="array" ref="G104">IFERROR(INDEX('Universal Credit by LA'!$J$5:$J$332,$S104)+INDEX('Universal Credit by LA'!$K$5:$K$332,$S104)+INDEX('Universal Credit by LA'!$L$5:$L$332,$S104)+INDEX('Universal Credit by LA'!$M$5:$M$332,$S104)+INDEX('Universal Credit by LA'!$N$5:$N$332,$S104),0)</f>
        <v>2380</v>
      </c>
      <c r="H104" s="74" cm="1">
        <f t="array" ref="H104">INDEX('FSM by LA'!$C$5:$C$157,$R104)</f>
        <v>4117</v>
      </c>
      <c r="I104" s="75" cm="1">
        <f t="array" ref="I104">INDEX('FSM by LA'!$F$5:$F$157,$R104)+INDEX('FSM by LA'!$I$5:$I$157,$R104)+INDEX('FSM by LA'!$L$5:$L$157,$R104)</f>
        <v>692</v>
      </c>
      <c r="J104" s="75" cm="1">
        <f t="array" ref="J104">INDEX('FSM by LA'!$O$5:$O$157,$R104)+INDEX('FSM by LA'!$R$5:$R$157,$R104)+INDEX('FSM by LA'!$U$5:$U$157,$R104)+INDEX('FSM by LA'!$X$5:$X$157,$R104)</f>
        <v>1356</v>
      </c>
      <c r="K104" s="75" cm="1">
        <f t="array" ref="K104">INDEX('FSM by LA'!$AA$5:$AA$157,$R104)+INDEX('FSM by LA'!$AD$5:$AD$157,$R104)+INDEX('FSM by LA'!$AG$5:$AG$157,$R104)+INDEX('FSM by LA'!$AJ$5:$AJ$157,$R104)+INDEX('FSM by LA'!$AM$5:$AM$157,$R104)</f>
        <v>2069</v>
      </c>
      <c r="L104" s="57" t="s">
        <v>250</v>
      </c>
      <c r="M104" s="58">
        <f>SUM(E104:F104)</f>
        <v>2950</v>
      </c>
      <c r="N104" s="58">
        <f>K104</f>
        <v>2069</v>
      </c>
      <c r="O104" s="58">
        <f t="shared" si="6"/>
        <v>5019</v>
      </c>
      <c r="P104" s="58">
        <f t="shared" si="7"/>
        <v>311</v>
      </c>
      <c r="R104" s="57">
        <f>MATCH($A104,'FSM by LA'!$B$5:$B$157,0)</f>
        <v>113</v>
      </c>
      <c r="S104" s="57">
        <f>MATCH($A104,'Universal Credit by LA'!$A$5:$A$332,0)</f>
        <v>120</v>
      </c>
    </row>
    <row r="105" spans="1:19">
      <c r="A105" s="57" t="s">
        <v>179</v>
      </c>
      <c r="B105" s="57" t="s">
        <v>81</v>
      </c>
      <c r="C105" s="74" cm="1">
        <f t="array" ref="C105">INDEX('FSM by LA'!$E$5:$E$157,$R105)</f>
        <v>36032</v>
      </c>
      <c r="D105" s="61" cm="1">
        <f t="array" ref="D105">IFERROR(INDEX('Universal Credit by LA'!$B$5:$B$332,$S105),0)</f>
        <v>21580</v>
      </c>
      <c r="E105" s="61" cm="1">
        <f t="array" ref="E105">IFERROR(INDEX('Universal Credit by LA'!$C$5:$C$332,$S105)+INDEX('Universal Credit by LA'!$D$5:$D$332,$S105)+INDEX('Universal Credit by LA'!$E$5:$E$332,$S105),0)</f>
        <v>4830</v>
      </c>
      <c r="F105" s="61" cm="1">
        <f t="array" ref="F105">IFERROR(INDEX('Universal Credit by LA'!$F$5:$F$332,$S105)+INDEX('Universal Credit by LA'!$G$5:$G$332,$S105)+INDEX('Universal Credit by LA'!$H$5:$H$332,$S105)+INDEX('Universal Credit by LA'!$I$5:$I$332,$S105),0)</f>
        <v>7350</v>
      </c>
      <c r="G105" s="61" cm="1">
        <f t="array" ref="G105">IFERROR(INDEX('Universal Credit by LA'!$J$5:$J$332,$S105)+INDEX('Universal Credit by LA'!$K$5:$K$332,$S105)+INDEX('Universal Credit by LA'!$L$5:$L$332,$S105)+INDEX('Universal Credit by LA'!$M$5:$M$332,$S105)+INDEX('Universal Credit by LA'!$N$5:$N$332,$S105),0)</f>
        <v>9400</v>
      </c>
      <c r="H105" s="74" cm="1">
        <f t="array" ref="H105">INDEX('FSM by LA'!$C$5:$C$157,$R105)</f>
        <v>12515</v>
      </c>
      <c r="I105" s="75" cm="1">
        <f t="array" ref="I105">INDEX('FSM by LA'!$F$5:$F$157,$R105)+INDEX('FSM by LA'!$I$5:$I$157,$R105)+INDEX('FSM by LA'!$L$5:$L$157,$R105)</f>
        <v>2061</v>
      </c>
      <c r="J105" s="75" cm="1">
        <f t="array" ref="J105">INDEX('FSM by LA'!$O$5:$O$157,$R105)+INDEX('FSM by LA'!$R$5:$R$157,$R105)+INDEX('FSM by LA'!$U$5:$U$157,$R105)+INDEX('FSM by LA'!$X$5:$X$157,$R105)</f>
        <v>4720</v>
      </c>
      <c r="K105" s="75" cm="1">
        <f t="array" ref="K105">INDEX('FSM by LA'!$AA$5:$AA$157,$R105)+INDEX('FSM by LA'!$AD$5:$AD$157,$R105)+INDEX('FSM by LA'!$AG$5:$AG$157,$R105)+INDEX('FSM by LA'!$AJ$5:$AJ$157,$R105)+INDEX('FSM by LA'!$AM$5:$AM$157,$R105)</f>
        <v>5734</v>
      </c>
      <c r="L105" s="57" t="s">
        <v>251</v>
      </c>
      <c r="M105" s="58">
        <f t="shared" ref="M105:M119" si="10">E105</f>
        <v>4830</v>
      </c>
      <c r="N105" s="58">
        <f t="shared" ref="N105:N119" si="11">SUM(J105:K105)</f>
        <v>10454</v>
      </c>
      <c r="O105" s="58">
        <f t="shared" si="6"/>
        <v>15284</v>
      </c>
      <c r="P105" s="58">
        <f t="shared" si="7"/>
        <v>6296</v>
      </c>
      <c r="R105" s="57">
        <f>MATCH($A105,'FSM by LA'!$B$5:$B$157,0)</f>
        <v>26</v>
      </c>
      <c r="S105" s="57">
        <f>MATCH($A105,'Universal Credit by LA'!$A$5:$A$332,0)</f>
        <v>166</v>
      </c>
    </row>
    <row r="106" spans="1:19">
      <c r="A106" s="57" t="s">
        <v>180</v>
      </c>
      <c r="B106" s="57" t="s">
        <v>71</v>
      </c>
      <c r="C106" s="74" cm="1">
        <f t="array" ref="C106">INDEX('FSM by LA'!$E$5:$E$157,$R106)</f>
        <v>40569</v>
      </c>
      <c r="D106" s="61" cm="1">
        <f t="array" ref="D106">IFERROR(INDEX('Universal Credit by LA'!$B$5:$B$332,$S106),0)</f>
        <v>19680</v>
      </c>
      <c r="E106" s="61" cm="1">
        <f t="array" ref="E106">IFERROR(INDEX('Universal Credit by LA'!$C$5:$C$332,$S106)+INDEX('Universal Credit by LA'!$D$5:$D$332,$S106)+INDEX('Universal Credit by LA'!$E$5:$E$332,$S106),0)</f>
        <v>4400</v>
      </c>
      <c r="F106" s="61" cm="1">
        <f t="array" ref="F106">IFERROR(INDEX('Universal Credit by LA'!$F$5:$F$332,$S106)+INDEX('Universal Credit by LA'!$G$5:$G$332,$S106)+INDEX('Universal Credit by LA'!$H$5:$H$332,$S106)+INDEX('Universal Credit by LA'!$I$5:$I$332,$S106),0)</f>
        <v>6550</v>
      </c>
      <c r="G106" s="61" cm="1">
        <f t="array" ref="G106">IFERROR(INDEX('Universal Credit by LA'!$J$5:$J$332,$S106)+INDEX('Universal Credit by LA'!$K$5:$K$332,$S106)+INDEX('Universal Credit by LA'!$L$5:$L$332,$S106)+INDEX('Universal Credit by LA'!$M$5:$M$332,$S106)+INDEX('Universal Credit by LA'!$N$5:$N$332,$S106),0)</f>
        <v>8730</v>
      </c>
      <c r="H106" s="74" cm="1">
        <f t="array" ref="H106">INDEX('FSM by LA'!$C$5:$C$157,$R106)</f>
        <v>13111</v>
      </c>
      <c r="I106" s="75" cm="1">
        <f t="array" ref="I106">INDEX('FSM by LA'!$F$5:$F$157,$R106)+INDEX('FSM by LA'!$I$5:$I$157,$R106)+INDEX('FSM by LA'!$L$5:$L$157,$R106)</f>
        <v>2234</v>
      </c>
      <c r="J106" s="75" cm="1">
        <f t="array" ref="J106">INDEX('FSM by LA'!$O$5:$O$157,$R106)+INDEX('FSM by LA'!$R$5:$R$157,$R106)+INDEX('FSM by LA'!$U$5:$U$157,$R106)+INDEX('FSM by LA'!$X$5:$X$157,$R106)</f>
        <v>4518</v>
      </c>
      <c r="K106" s="75" cm="1">
        <f t="array" ref="K106">INDEX('FSM by LA'!$AA$5:$AA$157,$R106)+INDEX('FSM by LA'!$AD$5:$AD$157,$R106)+INDEX('FSM by LA'!$AG$5:$AG$157,$R106)+INDEX('FSM by LA'!$AJ$5:$AJ$157,$R106)+INDEX('FSM by LA'!$AM$5:$AM$157,$R106)</f>
        <v>6359</v>
      </c>
      <c r="L106" s="57" t="s">
        <v>251</v>
      </c>
      <c r="M106" s="58">
        <f t="shared" si="10"/>
        <v>4400</v>
      </c>
      <c r="N106" s="58">
        <f t="shared" si="11"/>
        <v>10877</v>
      </c>
      <c r="O106" s="58">
        <f t="shared" si="6"/>
        <v>15277</v>
      </c>
      <c r="P106" s="58">
        <f t="shared" si="7"/>
        <v>4403</v>
      </c>
      <c r="R106" s="57">
        <f>MATCH($A106,'FSM by LA'!$B$5:$B$157,0)</f>
        <v>48</v>
      </c>
      <c r="S106" s="57">
        <f>MATCH($A106,'Universal Credit by LA'!$A$5:$A$332,0)</f>
        <v>324</v>
      </c>
    </row>
    <row r="107" spans="1:19">
      <c r="A107" s="57" t="s">
        <v>181</v>
      </c>
      <c r="B107" s="57" t="s">
        <v>110</v>
      </c>
      <c r="C107" s="74" cm="1">
        <f t="array" ref="C107">INDEX('FSM by LA'!$E$5:$E$157,$R107)</f>
        <v>5386</v>
      </c>
      <c r="D107" s="61" cm="1">
        <f t="array" ref="D107">IFERROR(INDEX('Universal Credit by LA'!$B$5:$B$332,$S107),0)</f>
        <v>1180</v>
      </c>
      <c r="E107" s="61" cm="1">
        <f t="array" ref="E107">IFERROR(INDEX('Universal Credit by LA'!$C$5:$C$332,$S107)+INDEX('Universal Credit by LA'!$D$5:$D$332,$S107)+INDEX('Universal Credit by LA'!$E$5:$E$332,$S107),0)</f>
        <v>240</v>
      </c>
      <c r="F107" s="61" cm="1">
        <f t="array" ref="F107">IFERROR(INDEX('Universal Credit by LA'!$F$5:$F$332,$S107)+INDEX('Universal Credit by LA'!$G$5:$G$332,$S107)+INDEX('Universal Credit by LA'!$H$5:$H$332,$S107)+INDEX('Universal Credit by LA'!$I$5:$I$332,$S107),0)</f>
        <v>390</v>
      </c>
      <c r="G107" s="61" cm="1">
        <f t="array" ref="G107">IFERROR(INDEX('Universal Credit by LA'!$J$5:$J$332,$S107)+INDEX('Universal Credit by LA'!$K$5:$K$332,$S107)+INDEX('Universal Credit by LA'!$L$5:$L$332,$S107)+INDEX('Universal Credit by LA'!$M$5:$M$332,$S107)+INDEX('Universal Credit by LA'!$N$5:$N$332,$S107),0)</f>
        <v>550</v>
      </c>
      <c r="H107" s="74" cm="1">
        <f t="array" ref="H107">INDEX('FSM by LA'!$C$5:$C$157,$R107)</f>
        <v>733</v>
      </c>
      <c r="I107" s="75" cm="1">
        <f t="array" ref="I107">INDEX('FSM by LA'!$F$5:$F$157,$R107)+INDEX('FSM by LA'!$I$5:$I$157,$R107)+INDEX('FSM by LA'!$L$5:$L$157,$R107)</f>
        <v>79</v>
      </c>
      <c r="J107" s="75" cm="1">
        <f t="array" ref="J107">INDEX('FSM by LA'!$O$5:$O$157,$R107)+INDEX('FSM by LA'!$R$5:$R$157,$R107)+INDEX('FSM by LA'!$U$5:$U$157,$R107)+INDEX('FSM by LA'!$X$5:$X$157,$R107)</f>
        <v>212</v>
      </c>
      <c r="K107" s="75" cm="1">
        <f t="array" ref="K107">INDEX('FSM by LA'!$AA$5:$AA$157,$R107)+INDEX('FSM by LA'!$AD$5:$AD$157,$R107)+INDEX('FSM by LA'!$AG$5:$AG$157,$R107)+INDEX('FSM by LA'!$AJ$5:$AJ$157,$R107)+INDEX('FSM by LA'!$AM$5:$AM$157,$R107)</f>
        <v>442</v>
      </c>
      <c r="L107" s="57" t="s">
        <v>251</v>
      </c>
      <c r="M107" s="58">
        <f t="shared" si="10"/>
        <v>240</v>
      </c>
      <c r="N107" s="58">
        <f t="shared" si="11"/>
        <v>654</v>
      </c>
      <c r="O107" s="58">
        <f t="shared" si="6"/>
        <v>894</v>
      </c>
      <c r="P107" s="58">
        <f t="shared" si="7"/>
        <v>286</v>
      </c>
      <c r="R107" s="57">
        <f>MATCH($A107,'FSM by LA'!$B$5:$B$157,0)</f>
        <v>60</v>
      </c>
      <c r="S107" s="57">
        <f>MATCH($A107,'Universal Credit by LA'!$A$5:$A$332,0)</f>
        <v>40</v>
      </c>
    </row>
    <row r="108" spans="1:19">
      <c r="A108" s="57" t="s">
        <v>182</v>
      </c>
      <c r="B108" s="57" t="s">
        <v>81</v>
      </c>
      <c r="C108" s="74" cm="1">
        <f t="array" ref="C108">INDEX('FSM by LA'!$E$5:$E$157,$R108)</f>
        <v>36005</v>
      </c>
      <c r="D108" s="61" cm="1">
        <f t="array" ref="D108">IFERROR(INDEX('Universal Credit by LA'!$B$5:$B$332,$S108),0)</f>
        <v>23930</v>
      </c>
      <c r="E108" s="61" cm="1">
        <f t="array" ref="E108">IFERROR(INDEX('Universal Credit by LA'!$C$5:$C$332,$S108)+INDEX('Universal Credit by LA'!$D$5:$D$332,$S108)+INDEX('Universal Credit by LA'!$E$5:$E$332,$S108),0)</f>
        <v>5640</v>
      </c>
      <c r="F108" s="61" cm="1">
        <f t="array" ref="F108">IFERROR(INDEX('Universal Credit by LA'!$F$5:$F$332,$S108)+INDEX('Universal Credit by LA'!$G$5:$G$332,$S108)+INDEX('Universal Credit by LA'!$H$5:$H$332,$S108)+INDEX('Universal Credit by LA'!$I$5:$I$332,$S108),0)</f>
        <v>8120</v>
      </c>
      <c r="G108" s="61" cm="1">
        <f t="array" ref="G108">IFERROR(INDEX('Universal Credit by LA'!$J$5:$J$332,$S108)+INDEX('Universal Credit by LA'!$K$5:$K$332,$S108)+INDEX('Universal Credit by LA'!$L$5:$L$332,$S108)+INDEX('Universal Credit by LA'!$M$5:$M$332,$S108)+INDEX('Universal Credit by LA'!$N$5:$N$332,$S108),0)</f>
        <v>10170</v>
      </c>
      <c r="H108" s="74" cm="1">
        <f t="array" ref="H108">INDEX('FSM by LA'!$C$5:$C$157,$R108)</f>
        <v>13703</v>
      </c>
      <c r="I108" s="75" cm="1">
        <f t="array" ref="I108">INDEX('FSM by LA'!$F$5:$F$157,$R108)+INDEX('FSM by LA'!$I$5:$I$157,$R108)+INDEX('FSM by LA'!$L$5:$L$157,$R108)</f>
        <v>2868</v>
      </c>
      <c r="J108" s="75" cm="1">
        <f t="array" ref="J108">INDEX('FSM by LA'!$O$5:$O$157,$R108)+INDEX('FSM by LA'!$R$5:$R$157,$R108)+INDEX('FSM by LA'!$U$5:$U$157,$R108)+INDEX('FSM by LA'!$X$5:$X$157,$R108)</f>
        <v>5019</v>
      </c>
      <c r="K108" s="75" cm="1">
        <f t="array" ref="K108">INDEX('FSM by LA'!$AA$5:$AA$157,$R108)+INDEX('FSM by LA'!$AD$5:$AD$157,$R108)+INDEX('FSM by LA'!$AG$5:$AG$157,$R108)+INDEX('FSM by LA'!$AJ$5:$AJ$157,$R108)+INDEX('FSM by LA'!$AM$5:$AM$157,$R108)</f>
        <v>5816</v>
      </c>
      <c r="L108" s="57" t="s">
        <v>251</v>
      </c>
      <c r="M108" s="58">
        <f t="shared" si="10"/>
        <v>5640</v>
      </c>
      <c r="N108" s="58">
        <f t="shared" si="11"/>
        <v>10835</v>
      </c>
      <c r="O108" s="58">
        <f t="shared" si="6"/>
        <v>16475</v>
      </c>
      <c r="P108" s="58">
        <f t="shared" si="7"/>
        <v>7455</v>
      </c>
      <c r="R108" s="57">
        <f>MATCH($A108,'FSM by LA'!$B$5:$B$157,0)</f>
        <v>27</v>
      </c>
      <c r="S108" s="57">
        <f>MATCH($A108,'Universal Credit by LA'!$A$5:$A$332,0)</f>
        <v>167</v>
      </c>
    </row>
    <row r="109" spans="1:19">
      <c r="A109" s="57" t="s">
        <v>183</v>
      </c>
      <c r="B109" s="57" t="s">
        <v>79</v>
      </c>
      <c r="C109" s="74" cm="1">
        <f t="array" ref="C109">INDEX('FSM by LA'!$E$5:$E$157,$R109)</f>
        <v>57182</v>
      </c>
      <c r="D109" s="61" cm="1">
        <f t="array" ref="D109">IFERROR(INDEX('Universal Credit by LA'!$B$5:$B$332,$S109),0)</f>
        <v>33270</v>
      </c>
      <c r="E109" s="61" cm="1">
        <f t="array" ref="E109">IFERROR(INDEX('Universal Credit by LA'!$C$5:$C$332,$S109)+INDEX('Universal Credit by LA'!$D$5:$D$332,$S109)+INDEX('Universal Credit by LA'!$E$5:$E$332,$S109),0)</f>
        <v>7310</v>
      </c>
      <c r="F109" s="61" cm="1">
        <f t="array" ref="F109">IFERROR(INDEX('Universal Credit by LA'!$F$5:$F$332,$S109)+INDEX('Universal Credit by LA'!$G$5:$G$332,$S109)+INDEX('Universal Credit by LA'!$H$5:$H$332,$S109)+INDEX('Universal Credit by LA'!$I$5:$I$332,$S109),0)</f>
        <v>11190</v>
      </c>
      <c r="G109" s="61" cm="1">
        <f t="array" ref="G109">IFERROR(INDEX('Universal Credit by LA'!$J$5:$J$332,$S109)+INDEX('Universal Credit by LA'!$K$5:$K$332,$S109)+INDEX('Universal Credit by LA'!$L$5:$L$332,$S109)+INDEX('Universal Credit by LA'!$M$5:$M$332,$S109)+INDEX('Universal Credit by LA'!$N$5:$N$332,$S109),0)</f>
        <v>14770</v>
      </c>
      <c r="H109" s="74" cm="1">
        <f t="array" ref="H109">INDEX('FSM by LA'!$C$5:$C$157,$R109)</f>
        <v>22842</v>
      </c>
      <c r="I109" s="75" cm="1">
        <f t="array" ref="I109">INDEX('FSM by LA'!$F$5:$F$157,$R109)+INDEX('FSM by LA'!$I$5:$I$157,$R109)+INDEX('FSM by LA'!$L$5:$L$157,$R109)</f>
        <v>4104</v>
      </c>
      <c r="J109" s="75" cm="1">
        <f t="array" ref="J109">INDEX('FSM by LA'!$O$5:$O$157,$R109)+INDEX('FSM by LA'!$R$5:$R$157,$R109)+INDEX('FSM by LA'!$U$5:$U$157,$R109)+INDEX('FSM by LA'!$X$5:$X$157,$R109)</f>
        <v>8368</v>
      </c>
      <c r="K109" s="75" cm="1">
        <f t="array" ref="K109">INDEX('FSM by LA'!$AA$5:$AA$157,$R109)+INDEX('FSM by LA'!$AD$5:$AD$157,$R109)+INDEX('FSM by LA'!$AG$5:$AG$157,$R109)+INDEX('FSM by LA'!$AJ$5:$AJ$157,$R109)+INDEX('FSM by LA'!$AM$5:$AM$157,$R109)</f>
        <v>10370</v>
      </c>
      <c r="L109" s="57" t="s">
        <v>251</v>
      </c>
      <c r="M109" s="58">
        <f t="shared" si="10"/>
        <v>7310</v>
      </c>
      <c r="N109" s="58">
        <f t="shared" si="11"/>
        <v>18738</v>
      </c>
      <c r="O109" s="58">
        <f t="shared" si="6"/>
        <v>26048</v>
      </c>
      <c r="P109" s="58">
        <f t="shared" si="7"/>
        <v>7222</v>
      </c>
      <c r="R109" s="57">
        <f>MATCH($A109,'FSM by LA'!$B$5:$B$157,0)</f>
        <v>66</v>
      </c>
      <c r="S109" s="57">
        <f>MATCH($A109,'Universal Credit by LA'!$A$5:$A$332,0)</f>
        <v>283</v>
      </c>
    </row>
    <row r="110" spans="1:19">
      <c r="A110" s="57" t="s">
        <v>184</v>
      </c>
      <c r="B110" s="57" t="s">
        <v>81</v>
      </c>
      <c r="C110" s="74" cm="1">
        <f t="array" ref="C110">INDEX('FSM by LA'!$E$5:$E$157,$R110)</f>
        <v>36610</v>
      </c>
      <c r="D110" s="61" cm="1">
        <f t="array" ref="D110">IFERROR(INDEX('Universal Credit by LA'!$B$5:$B$332,$S110),0)</f>
        <v>15870</v>
      </c>
      <c r="E110" s="61" cm="1">
        <f t="array" ref="E110">IFERROR(INDEX('Universal Credit by LA'!$C$5:$C$332,$S110)+INDEX('Universal Credit by LA'!$D$5:$D$332,$S110)+INDEX('Universal Credit by LA'!$E$5:$E$332,$S110),0)</f>
        <v>3480</v>
      </c>
      <c r="F110" s="61" cm="1">
        <f t="array" ref="F110">IFERROR(INDEX('Universal Credit by LA'!$F$5:$F$332,$S110)+INDEX('Universal Credit by LA'!$G$5:$G$332,$S110)+INDEX('Universal Credit by LA'!$H$5:$H$332,$S110)+INDEX('Universal Credit by LA'!$I$5:$I$332,$S110),0)</f>
        <v>5280</v>
      </c>
      <c r="G110" s="61" cm="1">
        <f t="array" ref="G110">IFERROR(INDEX('Universal Credit by LA'!$J$5:$J$332,$S110)+INDEX('Universal Credit by LA'!$K$5:$K$332,$S110)+INDEX('Universal Credit by LA'!$L$5:$L$332,$S110)+INDEX('Universal Credit by LA'!$M$5:$M$332,$S110)+INDEX('Universal Credit by LA'!$N$5:$N$332,$S110),0)</f>
        <v>7110</v>
      </c>
      <c r="H110" s="74" cm="1">
        <f t="array" ref="H110">INDEX('FSM by LA'!$C$5:$C$157,$R110)</f>
        <v>10431</v>
      </c>
      <c r="I110" s="75" cm="1">
        <f t="array" ref="I110">INDEX('FSM by LA'!$F$5:$F$157,$R110)+INDEX('FSM by LA'!$I$5:$I$157,$R110)+INDEX('FSM by LA'!$L$5:$L$157,$R110)</f>
        <v>1796</v>
      </c>
      <c r="J110" s="75" cm="1">
        <f t="array" ref="J110">INDEX('FSM by LA'!$O$5:$O$157,$R110)+INDEX('FSM by LA'!$R$5:$R$157,$R110)+INDEX('FSM by LA'!$U$5:$U$157,$R110)+INDEX('FSM by LA'!$X$5:$X$157,$R110)</f>
        <v>3530</v>
      </c>
      <c r="K110" s="75" cm="1">
        <f t="array" ref="K110">INDEX('FSM by LA'!$AA$5:$AA$157,$R110)+INDEX('FSM by LA'!$AD$5:$AD$157,$R110)+INDEX('FSM by LA'!$AG$5:$AG$157,$R110)+INDEX('FSM by LA'!$AJ$5:$AJ$157,$R110)+INDEX('FSM by LA'!$AM$5:$AM$157,$R110)</f>
        <v>5105</v>
      </c>
      <c r="L110" s="57" t="s">
        <v>251</v>
      </c>
      <c r="M110" s="58">
        <f t="shared" si="10"/>
        <v>3480</v>
      </c>
      <c r="N110" s="58">
        <f t="shared" si="11"/>
        <v>8635</v>
      </c>
      <c r="O110" s="58">
        <f t="shared" si="6"/>
        <v>12115</v>
      </c>
      <c r="P110" s="58">
        <f t="shared" si="7"/>
        <v>3755</v>
      </c>
      <c r="R110" s="57">
        <f>MATCH($A110,'FSM by LA'!$B$5:$B$157,0)</f>
        <v>28</v>
      </c>
      <c r="S110" s="57">
        <f>MATCH($A110,'Universal Credit by LA'!$A$5:$A$332,0)</f>
        <v>168</v>
      </c>
    </row>
    <row r="111" spans="1:19">
      <c r="A111" s="57" t="s">
        <v>185</v>
      </c>
      <c r="B111" s="57" t="s">
        <v>71</v>
      </c>
      <c r="C111" s="74" cm="1">
        <f t="array" ref="C111">INDEX('FSM by LA'!$E$5:$E$157,$R111)</f>
        <v>75711</v>
      </c>
      <c r="D111" s="61" cm="1">
        <f t="array" ref="D111">IFERROR(INDEX('Universal Credit by LA'!$B$5:$B$332,$S111),0)</f>
        <v>38340</v>
      </c>
      <c r="E111" s="61" cm="1">
        <f t="array" ref="E111">IFERROR(INDEX('Universal Credit by LA'!$C$5:$C$332,$S111)+INDEX('Universal Credit by LA'!$D$5:$D$332,$S111)+INDEX('Universal Credit by LA'!$E$5:$E$332,$S111),0)</f>
        <v>8450</v>
      </c>
      <c r="F111" s="61" cm="1">
        <f t="array" ref="F111">IFERROR(INDEX('Universal Credit by LA'!$F$5:$F$332,$S111)+INDEX('Universal Credit by LA'!$G$5:$G$332,$S111)+INDEX('Universal Credit by LA'!$H$5:$H$332,$S111)+INDEX('Universal Credit by LA'!$I$5:$I$332,$S111),0)</f>
        <v>12970</v>
      </c>
      <c r="G111" s="61" cm="1">
        <f t="array" ref="G111">IFERROR(INDEX('Universal Credit by LA'!$J$5:$J$332,$S111)+INDEX('Universal Credit by LA'!$K$5:$K$332,$S111)+INDEX('Universal Credit by LA'!$L$5:$L$332,$S111)+INDEX('Universal Credit by LA'!$M$5:$M$332,$S111)+INDEX('Universal Credit by LA'!$N$5:$N$332,$S111),0)</f>
        <v>16920</v>
      </c>
      <c r="H111" s="74" cm="1">
        <f t="array" ref="H111">INDEX('FSM by LA'!$C$5:$C$157,$R111)</f>
        <v>27852</v>
      </c>
      <c r="I111" s="75" cm="1">
        <f t="array" ref="I111">INDEX('FSM by LA'!$F$5:$F$157,$R111)+INDEX('FSM by LA'!$I$5:$I$157,$R111)+INDEX('FSM by LA'!$L$5:$L$157,$R111)</f>
        <v>5719</v>
      </c>
      <c r="J111" s="75" cm="1">
        <f t="array" ref="J111">INDEX('FSM by LA'!$O$5:$O$157,$R111)+INDEX('FSM by LA'!$R$5:$R$157,$R111)+INDEX('FSM by LA'!$U$5:$U$157,$R111)+INDEX('FSM by LA'!$X$5:$X$157,$R111)</f>
        <v>10015</v>
      </c>
      <c r="K111" s="75" cm="1">
        <f t="array" ref="K111">INDEX('FSM by LA'!$AA$5:$AA$157,$R111)+INDEX('FSM by LA'!$AD$5:$AD$157,$R111)+INDEX('FSM by LA'!$AG$5:$AG$157,$R111)+INDEX('FSM by LA'!$AJ$5:$AJ$157,$R111)+INDEX('FSM by LA'!$AM$5:$AM$157,$R111)</f>
        <v>12118</v>
      </c>
      <c r="L111" s="57" t="s">
        <v>251</v>
      </c>
      <c r="M111" s="58">
        <f t="shared" si="10"/>
        <v>8450</v>
      </c>
      <c r="N111" s="58">
        <f t="shared" si="11"/>
        <v>22133</v>
      </c>
      <c r="O111" s="58">
        <f t="shared" si="6"/>
        <v>30583</v>
      </c>
      <c r="P111" s="58">
        <f t="shared" si="7"/>
        <v>7757</v>
      </c>
      <c r="R111" s="57">
        <f>MATCH($A111,'FSM by LA'!$B$5:$B$157,0)</f>
        <v>49</v>
      </c>
      <c r="S111" s="57">
        <f>MATCH($A111,'Universal Credit by LA'!$A$5:$A$332,0)</f>
        <v>325</v>
      </c>
    </row>
    <row r="112" spans="1:19">
      <c r="A112" s="57" t="s">
        <v>186</v>
      </c>
      <c r="B112" s="57" t="s">
        <v>79</v>
      </c>
      <c r="C112" s="74" cm="1">
        <f t="array" ref="C112">INDEX('FSM by LA'!$E$5:$E$157,$R112)</f>
        <v>36242</v>
      </c>
      <c r="D112" s="61" cm="1">
        <f t="array" ref="D112">IFERROR(INDEX('Universal Credit by LA'!$B$5:$B$332,$S112),0)</f>
        <v>13500</v>
      </c>
      <c r="E112" s="61" cm="1">
        <f t="array" ref="E112">IFERROR(INDEX('Universal Credit by LA'!$C$5:$C$332,$S112)+INDEX('Universal Credit by LA'!$D$5:$D$332,$S112)+INDEX('Universal Credit by LA'!$E$5:$E$332,$S112),0)</f>
        <v>2960</v>
      </c>
      <c r="F112" s="61" cm="1">
        <f t="array" ref="F112">IFERROR(INDEX('Universal Credit by LA'!$F$5:$F$332,$S112)+INDEX('Universal Credit by LA'!$G$5:$G$332,$S112)+INDEX('Universal Credit by LA'!$H$5:$H$332,$S112)+INDEX('Universal Credit by LA'!$I$5:$I$332,$S112),0)</f>
        <v>4620</v>
      </c>
      <c r="G112" s="61" cm="1">
        <f t="array" ref="G112">IFERROR(INDEX('Universal Credit by LA'!$J$5:$J$332,$S112)+INDEX('Universal Credit by LA'!$K$5:$K$332,$S112)+INDEX('Universal Credit by LA'!$L$5:$L$332,$S112)+INDEX('Universal Credit by LA'!$M$5:$M$332,$S112)+INDEX('Universal Credit by LA'!$N$5:$N$332,$S112),0)</f>
        <v>5920</v>
      </c>
      <c r="H112" s="74" cm="1">
        <f t="array" ref="H112">INDEX('FSM by LA'!$C$5:$C$157,$R112)</f>
        <v>7241</v>
      </c>
      <c r="I112" s="75" cm="1">
        <f t="array" ref="I112">INDEX('FSM by LA'!$F$5:$F$157,$R112)+INDEX('FSM by LA'!$I$5:$I$157,$R112)+INDEX('FSM by LA'!$L$5:$L$157,$R112)</f>
        <v>1205</v>
      </c>
      <c r="J112" s="75" cm="1">
        <f t="array" ref="J112">INDEX('FSM by LA'!$O$5:$O$157,$R112)+INDEX('FSM by LA'!$R$5:$R$157,$R112)+INDEX('FSM by LA'!$U$5:$U$157,$R112)+INDEX('FSM by LA'!$X$5:$X$157,$R112)</f>
        <v>2578</v>
      </c>
      <c r="K112" s="75" cm="1">
        <f t="array" ref="K112">INDEX('FSM by LA'!$AA$5:$AA$157,$R112)+INDEX('FSM by LA'!$AD$5:$AD$157,$R112)+INDEX('FSM by LA'!$AG$5:$AG$157,$R112)+INDEX('FSM by LA'!$AJ$5:$AJ$157,$R112)+INDEX('FSM by LA'!$AM$5:$AM$157,$R112)</f>
        <v>3458</v>
      </c>
      <c r="L112" s="57" t="s">
        <v>251</v>
      </c>
      <c r="M112" s="58">
        <f t="shared" si="10"/>
        <v>2960</v>
      </c>
      <c r="N112" s="58">
        <f t="shared" si="11"/>
        <v>6036</v>
      </c>
      <c r="O112" s="58">
        <f t="shared" si="6"/>
        <v>8996</v>
      </c>
      <c r="P112" s="58">
        <f t="shared" si="7"/>
        <v>4504</v>
      </c>
      <c r="R112" s="57">
        <f>MATCH($A112,'FSM by LA'!$B$5:$B$157,0)</f>
        <v>67</v>
      </c>
      <c r="S112" s="57">
        <f>MATCH($A112,'Universal Credit by LA'!$A$5:$A$332,0)</f>
        <v>284</v>
      </c>
    </row>
    <row r="113" spans="1:19">
      <c r="A113" s="57" t="s">
        <v>187</v>
      </c>
      <c r="B113" s="57" t="s">
        <v>86</v>
      </c>
      <c r="C113" s="74" cm="1">
        <f t="array" ref="C113">INDEX('FSM by LA'!$E$5:$E$157,$R113)</f>
        <v>29053</v>
      </c>
      <c r="D113" s="61" cm="1">
        <f t="array" ref="D113">IFERROR(INDEX('Universal Credit by LA'!$B$5:$B$332,$S113),0)</f>
        <v>13340</v>
      </c>
      <c r="E113" s="61" cm="1">
        <f t="array" ref="E113">IFERROR(INDEX('Universal Credit by LA'!$C$5:$C$332,$S113)+INDEX('Universal Credit by LA'!$D$5:$D$332,$S113)+INDEX('Universal Credit by LA'!$E$5:$E$332,$S113),0)</f>
        <v>3050</v>
      </c>
      <c r="F113" s="61" cm="1">
        <f t="array" ref="F113">IFERROR(INDEX('Universal Credit by LA'!$F$5:$F$332,$S113)+INDEX('Universal Credit by LA'!$G$5:$G$332,$S113)+INDEX('Universal Credit by LA'!$H$5:$H$332,$S113)+INDEX('Universal Credit by LA'!$I$5:$I$332,$S113),0)</f>
        <v>4470</v>
      </c>
      <c r="G113" s="61" cm="1">
        <f t="array" ref="G113">IFERROR(INDEX('Universal Credit by LA'!$J$5:$J$332,$S113)+INDEX('Universal Credit by LA'!$K$5:$K$332,$S113)+INDEX('Universal Credit by LA'!$L$5:$L$332,$S113)+INDEX('Universal Credit by LA'!$M$5:$M$332,$S113)+INDEX('Universal Credit by LA'!$N$5:$N$332,$S113),0)</f>
        <v>5820</v>
      </c>
      <c r="H113" s="74" cm="1">
        <f t="array" ref="H113">INDEX('FSM by LA'!$C$5:$C$157,$R113)</f>
        <v>6928</v>
      </c>
      <c r="I113" s="75" cm="1">
        <f t="array" ref="I113">INDEX('FSM by LA'!$F$5:$F$157,$R113)+INDEX('FSM by LA'!$I$5:$I$157,$R113)+INDEX('FSM by LA'!$L$5:$L$157,$R113)</f>
        <v>1162</v>
      </c>
      <c r="J113" s="75" cm="1">
        <f t="array" ref="J113">INDEX('FSM by LA'!$O$5:$O$157,$R113)+INDEX('FSM by LA'!$R$5:$R$157,$R113)+INDEX('FSM by LA'!$U$5:$U$157,$R113)+INDEX('FSM by LA'!$X$5:$X$157,$R113)</f>
        <v>2587</v>
      </c>
      <c r="K113" s="75" cm="1">
        <f t="array" ref="K113">INDEX('FSM by LA'!$AA$5:$AA$157,$R113)+INDEX('FSM by LA'!$AD$5:$AD$157,$R113)+INDEX('FSM by LA'!$AG$5:$AG$157,$R113)+INDEX('FSM by LA'!$AJ$5:$AJ$157,$R113)+INDEX('FSM by LA'!$AM$5:$AM$157,$R113)</f>
        <v>3179</v>
      </c>
      <c r="L113" s="57" t="s">
        <v>251</v>
      </c>
      <c r="M113" s="58">
        <f t="shared" si="10"/>
        <v>3050</v>
      </c>
      <c r="N113" s="58">
        <f t="shared" si="11"/>
        <v>5766</v>
      </c>
      <c r="O113" s="58">
        <f t="shared" si="6"/>
        <v>8816</v>
      </c>
      <c r="P113" s="58">
        <f t="shared" si="7"/>
        <v>4524</v>
      </c>
      <c r="R113" s="57">
        <f>MATCH($A113,'FSM by LA'!$B$5:$B$157,0)</f>
        <v>132</v>
      </c>
      <c r="S113" s="57">
        <f>MATCH($A113,'Universal Credit by LA'!$A$5:$A$332,0)</f>
        <v>223</v>
      </c>
    </row>
    <row r="114" spans="1:19">
      <c r="A114" s="57" t="s">
        <v>188</v>
      </c>
      <c r="B114" s="57" t="s">
        <v>79</v>
      </c>
      <c r="C114" s="74" cm="1">
        <f t="array" ref="C114">INDEX('FSM by LA'!$E$5:$E$157,$R114)</f>
        <v>35057</v>
      </c>
      <c r="D114" s="61" cm="1">
        <f t="array" ref="D114">IFERROR(INDEX('Universal Credit by LA'!$B$5:$B$332,$S114),0)</f>
        <v>11580</v>
      </c>
      <c r="E114" s="61" cm="1">
        <f t="array" ref="E114">IFERROR(INDEX('Universal Credit by LA'!$C$5:$C$332,$S114)+INDEX('Universal Credit by LA'!$D$5:$D$332,$S114)+INDEX('Universal Credit by LA'!$E$5:$E$332,$S114),0)</f>
        <v>2540</v>
      </c>
      <c r="F114" s="61" cm="1">
        <f t="array" ref="F114">IFERROR(INDEX('Universal Credit by LA'!$F$5:$F$332,$S114)+INDEX('Universal Credit by LA'!$G$5:$G$332,$S114)+INDEX('Universal Credit by LA'!$H$5:$H$332,$S114)+INDEX('Universal Credit by LA'!$I$5:$I$332,$S114),0)</f>
        <v>3870</v>
      </c>
      <c r="G114" s="61" cm="1">
        <f t="array" ref="G114">IFERROR(INDEX('Universal Credit by LA'!$J$5:$J$332,$S114)+INDEX('Universal Credit by LA'!$K$5:$K$332,$S114)+INDEX('Universal Credit by LA'!$L$5:$L$332,$S114)+INDEX('Universal Credit by LA'!$M$5:$M$332,$S114)+INDEX('Universal Credit by LA'!$N$5:$N$332,$S114),0)</f>
        <v>5170</v>
      </c>
      <c r="H114" s="74" cm="1">
        <f t="array" ref="H114">INDEX('FSM by LA'!$C$5:$C$157,$R114)</f>
        <v>9745</v>
      </c>
      <c r="I114" s="75" cm="1">
        <f t="array" ref="I114">INDEX('FSM by LA'!$F$5:$F$157,$R114)+INDEX('FSM by LA'!$I$5:$I$157,$R114)+INDEX('FSM by LA'!$L$5:$L$157,$R114)</f>
        <v>1607</v>
      </c>
      <c r="J114" s="75" cm="1">
        <f t="array" ref="J114">INDEX('FSM by LA'!$O$5:$O$157,$R114)+INDEX('FSM by LA'!$R$5:$R$157,$R114)+INDEX('FSM by LA'!$U$5:$U$157,$R114)+INDEX('FSM by LA'!$X$5:$X$157,$R114)</f>
        <v>3065</v>
      </c>
      <c r="K114" s="75" cm="1">
        <f t="array" ref="K114">INDEX('FSM by LA'!$AA$5:$AA$157,$R114)+INDEX('FSM by LA'!$AD$5:$AD$157,$R114)+INDEX('FSM by LA'!$AG$5:$AG$157,$R114)+INDEX('FSM by LA'!$AJ$5:$AJ$157,$R114)+INDEX('FSM by LA'!$AM$5:$AM$157,$R114)</f>
        <v>5073</v>
      </c>
      <c r="L114" s="57" t="s">
        <v>251</v>
      </c>
      <c r="M114" s="58">
        <f t="shared" si="10"/>
        <v>2540</v>
      </c>
      <c r="N114" s="58">
        <f t="shared" si="11"/>
        <v>8138</v>
      </c>
      <c r="O114" s="58">
        <f t="shared" si="6"/>
        <v>10678</v>
      </c>
      <c r="P114" s="58">
        <f t="shared" si="7"/>
        <v>902</v>
      </c>
      <c r="R114" s="57">
        <f>MATCH($A114,'FSM by LA'!$B$5:$B$157,0)</f>
        <v>68</v>
      </c>
      <c r="S114" s="57">
        <f>MATCH($A114,'Universal Credit by LA'!$A$5:$A$332,0)</f>
        <v>285</v>
      </c>
    </row>
    <row r="115" spans="1:19">
      <c r="A115" s="57" t="s">
        <v>189</v>
      </c>
      <c r="B115" s="57" t="s">
        <v>73</v>
      </c>
      <c r="C115" s="74" cm="1">
        <f t="array" ref="C115">INDEX('FSM by LA'!$E$5:$E$157,$R115)</f>
        <v>66985</v>
      </c>
      <c r="D115" s="61" cm="1">
        <f t="array" ref="D115">IFERROR(INDEX('Universal Credit by LA'!$B$5:$B$332,$S115),0)</f>
        <v>27750</v>
      </c>
      <c r="E115" s="61" cm="1">
        <f t="array" ref="E115">IFERROR(INDEX('Universal Credit by LA'!$C$5:$C$332,$S115)+INDEX('Universal Credit by LA'!$D$5:$D$332,$S115)+INDEX('Universal Credit by LA'!$E$5:$E$332,$S115),0)</f>
        <v>6060</v>
      </c>
      <c r="F115" s="61" cm="1">
        <f t="array" ref="F115">IFERROR(INDEX('Universal Credit by LA'!$F$5:$F$332,$S115)+INDEX('Universal Credit by LA'!$G$5:$G$332,$S115)+INDEX('Universal Credit by LA'!$H$5:$H$332,$S115)+INDEX('Universal Credit by LA'!$I$5:$I$332,$S115),0)</f>
        <v>9390</v>
      </c>
      <c r="G115" s="61" cm="1">
        <f t="array" ref="G115">IFERROR(INDEX('Universal Credit by LA'!$J$5:$J$332,$S115)+INDEX('Universal Credit by LA'!$K$5:$K$332,$S115)+INDEX('Universal Credit by LA'!$L$5:$L$332,$S115)+INDEX('Universal Credit by LA'!$M$5:$M$332,$S115)+INDEX('Universal Credit by LA'!$N$5:$N$332,$S115),0)</f>
        <v>12300</v>
      </c>
      <c r="H115" s="74" cm="1">
        <f t="array" ref="H115">INDEX('FSM by LA'!$C$5:$C$157,$R115)</f>
        <v>14977</v>
      </c>
      <c r="I115" s="75" cm="1">
        <f t="array" ref="I115">INDEX('FSM by LA'!$F$5:$F$157,$R115)+INDEX('FSM by LA'!$I$5:$I$157,$R115)+INDEX('FSM by LA'!$L$5:$L$157,$R115)</f>
        <v>2519</v>
      </c>
      <c r="J115" s="75" cm="1">
        <f t="array" ref="J115">INDEX('FSM by LA'!$O$5:$O$157,$R115)+INDEX('FSM by LA'!$R$5:$R$157,$R115)+INDEX('FSM by LA'!$U$5:$U$157,$R115)+INDEX('FSM by LA'!$X$5:$X$157,$R115)</f>
        <v>5490</v>
      </c>
      <c r="K115" s="75" cm="1">
        <f t="array" ref="K115">INDEX('FSM by LA'!$AA$5:$AA$157,$R115)+INDEX('FSM by LA'!$AD$5:$AD$157,$R115)+INDEX('FSM by LA'!$AG$5:$AG$157,$R115)+INDEX('FSM by LA'!$AJ$5:$AJ$157,$R115)+INDEX('FSM by LA'!$AM$5:$AM$157,$R115)</f>
        <v>6968</v>
      </c>
      <c r="L115" s="57" t="s">
        <v>251</v>
      </c>
      <c r="M115" s="58">
        <f t="shared" si="10"/>
        <v>6060</v>
      </c>
      <c r="N115" s="58">
        <f t="shared" si="11"/>
        <v>12458</v>
      </c>
      <c r="O115" s="58">
        <f t="shared" si="6"/>
        <v>18518</v>
      </c>
      <c r="P115" s="58">
        <f t="shared" si="7"/>
        <v>9232</v>
      </c>
      <c r="R115" s="57">
        <f>MATCH($A115,'FSM by LA'!$B$5:$B$157,0)</f>
        <v>149</v>
      </c>
      <c r="S115" s="57">
        <f>MATCH($A115,'Universal Credit by LA'!$A$5:$A$332,0)</f>
        <v>273</v>
      </c>
    </row>
    <row r="116" spans="1:19">
      <c r="A116" s="57" t="s">
        <v>190</v>
      </c>
      <c r="B116" s="57" t="s">
        <v>73</v>
      </c>
      <c r="C116" s="74" cm="1">
        <f t="array" ref="C116">INDEX('FSM by LA'!$E$5:$E$157,$R116)</f>
        <v>38637</v>
      </c>
      <c r="D116" s="61" cm="1">
        <f t="array" ref="D116">IFERROR(INDEX('Universal Credit by LA'!$B$5:$B$332,$S116),0)</f>
        <v>12900</v>
      </c>
      <c r="E116" s="61" cm="1">
        <f t="array" ref="E116">IFERROR(INDEX('Universal Credit by LA'!$C$5:$C$332,$S116)+INDEX('Universal Credit by LA'!$D$5:$D$332,$S116)+INDEX('Universal Credit by LA'!$E$5:$E$332,$S116),0)</f>
        <v>2880</v>
      </c>
      <c r="F116" s="61" cm="1">
        <f t="array" ref="F116">IFERROR(INDEX('Universal Credit by LA'!$F$5:$F$332,$S116)+INDEX('Universal Credit by LA'!$G$5:$G$332,$S116)+INDEX('Universal Credit by LA'!$H$5:$H$332,$S116)+INDEX('Universal Credit by LA'!$I$5:$I$332,$S116),0)</f>
        <v>4440</v>
      </c>
      <c r="G116" s="61" cm="1">
        <f t="array" ref="G116">IFERROR(INDEX('Universal Credit by LA'!$J$5:$J$332,$S116)+INDEX('Universal Credit by LA'!$K$5:$K$332,$S116)+INDEX('Universal Credit by LA'!$L$5:$L$332,$S116)+INDEX('Universal Credit by LA'!$M$5:$M$332,$S116)+INDEX('Universal Credit by LA'!$N$5:$N$332,$S116),0)</f>
        <v>5580</v>
      </c>
      <c r="H116" s="74" cm="1">
        <f t="array" ref="H116">INDEX('FSM by LA'!$C$5:$C$157,$R116)</f>
        <v>6767</v>
      </c>
      <c r="I116" s="75" cm="1">
        <f t="array" ref="I116">INDEX('FSM by LA'!$F$5:$F$157,$R116)+INDEX('FSM by LA'!$I$5:$I$157,$R116)+INDEX('FSM by LA'!$L$5:$L$157,$R116)</f>
        <v>1209</v>
      </c>
      <c r="J116" s="75" cm="1">
        <f t="array" ref="J116">INDEX('FSM by LA'!$O$5:$O$157,$R116)+INDEX('FSM by LA'!$R$5:$R$157,$R116)+INDEX('FSM by LA'!$U$5:$U$157,$R116)+INDEX('FSM by LA'!$X$5:$X$157,$R116)</f>
        <v>2452</v>
      </c>
      <c r="K116" s="75" cm="1">
        <f t="array" ref="K116">INDEX('FSM by LA'!$AA$5:$AA$157,$R116)+INDEX('FSM by LA'!$AD$5:$AD$157,$R116)+INDEX('FSM by LA'!$AG$5:$AG$157,$R116)+INDEX('FSM by LA'!$AJ$5:$AJ$157,$R116)+INDEX('FSM by LA'!$AM$5:$AM$157,$R116)</f>
        <v>3106</v>
      </c>
      <c r="L116" s="57" t="s">
        <v>251</v>
      </c>
      <c r="M116" s="58">
        <f t="shared" si="10"/>
        <v>2880</v>
      </c>
      <c r="N116" s="58">
        <f t="shared" si="11"/>
        <v>5558</v>
      </c>
      <c r="O116" s="58">
        <f t="shared" si="6"/>
        <v>8438</v>
      </c>
      <c r="P116" s="58">
        <f t="shared" si="7"/>
        <v>4462</v>
      </c>
      <c r="R116" s="57">
        <f>MATCH($A116,'FSM by LA'!$B$5:$B$157,0)</f>
        <v>150</v>
      </c>
      <c r="S116" s="57">
        <f>MATCH($A116,'Universal Credit by LA'!$A$5:$A$332,0)</f>
        <v>274</v>
      </c>
    </row>
    <row r="117" spans="1:19">
      <c r="A117" s="57" t="s">
        <v>191</v>
      </c>
      <c r="B117" s="57" t="s">
        <v>104</v>
      </c>
      <c r="C117" s="74" cm="1">
        <f t="array" ref="C117">INDEX('FSM by LA'!$E$5:$E$157,$R117)</f>
        <v>20492</v>
      </c>
      <c r="D117" s="61" cm="1">
        <f t="array" ref="D117">IFERROR(INDEX('Universal Credit by LA'!$B$5:$B$332,$S117),0)</f>
        <v>10840</v>
      </c>
      <c r="E117" s="61" cm="1">
        <f t="array" ref="E117">IFERROR(INDEX('Universal Credit by LA'!$C$5:$C$332,$S117)+INDEX('Universal Credit by LA'!$D$5:$D$332,$S117)+INDEX('Universal Credit by LA'!$E$5:$E$332,$S117),0)</f>
        <v>2380</v>
      </c>
      <c r="F117" s="61" cm="1">
        <f t="array" ref="F117">IFERROR(INDEX('Universal Credit by LA'!$F$5:$F$332,$S117)+INDEX('Universal Credit by LA'!$G$5:$G$332,$S117)+INDEX('Universal Credit by LA'!$H$5:$H$332,$S117)+INDEX('Universal Credit by LA'!$I$5:$I$332,$S117),0)</f>
        <v>3660</v>
      </c>
      <c r="G117" s="61" cm="1">
        <f t="array" ref="G117">IFERROR(INDEX('Universal Credit by LA'!$J$5:$J$332,$S117)+INDEX('Universal Credit by LA'!$K$5:$K$332,$S117)+INDEX('Universal Credit by LA'!$L$5:$L$332,$S117)+INDEX('Universal Credit by LA'!$M$5:$M$332,$S117)+INDEX('Universal Credit by LA'!$N$5:$N$332,$S117),0)</f>
        <v>4800</v>
      </c>
      <c r="H117" s="74" cm="1">
        <f t="array" ref="H117">INDEX('FSM by LA'!$C$5:$C$157,$R117)</f>
        <v>7440</v>
      </c>
      <c r="I117" s="75" cm="1">
        <f t="array" ref="I117">INDEX('FSM by LA'!$F$5:$F$157,$R117)+INDEX('FSM by LA'!$I$5:$I$157,$R117)+INDEX('FSM by LA'!$L$5:$L$157,$R117)</f>
        <v>1470</v>
      </c>
      <c r="J117" s="75" cm="1">
        <f t="array" ref="J117">INDEX('FSM by LA'!$O$5:$O$157,$R117)+INDEX('FSM by LA'!$R$5:$R$157,$R117)+INDEX('FSM by LA'!$U$5:$U$157,$R117)+INDEX('FSM by LA'!$X$5:$X$157,$R117)</f>
        <v>2624</v>
      </c>
      <c r="K117" s="75" cm="1">
        <f t="array" ref="K117">INDEX('FSM by LA'!$AA$5:$AA$157,$R117)+INDEX('FSM by LA'!$AD$5:$AD$157,$R117)+INDEX('FSM by LA'!$AG$5:$AG$157,$R117)+INDEX('FSM by LA'!$AJ$5:$AJ$157,$R117)+INDEX('FSM by LA'!$AM$5:$AM$157,$R117)</f>
        <v>3346</v>
      </c>
      <c r="L117" s="57" t="s">
        <v>251</v>
      </c>
      <c r="M117" s="58">
        <f t="shared" si="10"/>
        <v>2380</v>
      </c>
      <c r="N117" s="58">
        <f t="shared" si="11"/>
        <v>5970</v>
      </c>
      <c r="O117" s="58">
        <f t="shared" si="6"/>
        <v>8350</v>
      </c>
      <c r="P117" s="58">
        <f t="shared" si="7"/>
        <v>2490</v>
      </c>
      <c r="R117" s="57">
        <f>MATCH($A117,'FSM by LA'!$B$5:$B$157,0)</f>
        <v>10</v>
      </c>
      <c r="S117" s="57">
        <f>MATCH($A117,'Universal Credit by LA'!$A$5:$A$332,0)</f>
        <v>137</v>
      </c>
    </row>
    <row r="118" spans="1:19">
      <c r="A118" s="57" t="s">
        <v>192</v>
      </c>
      <c r="B118" s="57" t="s">
        <v>86</v>
      </c>
      <c r="C118" s="74" cm="1">
        <f t="array" ref="C118">INDEX('FSM by LA'!$E$5:$E$157,$R118)</f>
        <v>32565</v>
      </c>
      <c r="D118" s="61" cm="1">
        <f t="array" ref="D118">IFERROR(INDEX('Universal Credit by LA'!$B$5:$B$332,$S118),0)</f>
        <v>16490</v>
      </c>
      <c r="E118" s="61" cm="1">
        <f t="array" ref="E118">IFERROR(INDEX('Universal Credit by LA'!$C$5:$C$332,$S118)+INDEX('Universal Credit by LA'!$D$5:$D$332,$S118)+INDEX('Universal Credit by LA'!$E$5:$E$332,$S118),0)</f>
        <v>3630</v>
      </c>
      <c r="F118" s="61" cm="1">
        <f t="array" ref="F118">IFERROR(INDEX('Universal Credit by LA'!$F$5:$F$332,$S118)+INDEX('Universal Credit by LA'!$G$5:$G$332,$S118)+INDEX('Universal Credit by LA'!$H$5:$H$332,$S118)+INDEX('Universal Credit by LA'!$I$5:$I$332,$S118),0)</f>
        <v>5630</v>
      </c>
      <c r="G118" s="61" cm="1">
        <f t="array" ref="G118">IFERROR(INDEX('Universal Credit by LA'!$J$5:$J$332,$S118)+INDEX('Universal Credit by LA'!$K$5:$K$332,$S118)+INDEX('Universal Credit by LA'!$L$5:$L$332,$S118)+INDEX('Universal Credit by LA'!$M$5:$M$332,$S118)+INDEX('Universal Credit by LA'!$N$5:$N$332,$S118),0)</f>
        <v>7230</v>
      </c>
      <c r="H118" s="74" cm="1">
        <f t="array" ref="H118">INDEX('FSM by LA'!$C$5:$C$157,$R118)</f>
        <v>12919</v>
      </c>
      <c r="I118" s="75" cm="1">
        <f t="array" ref="I118">INDEX('FSM by LA'!$F$5:$F$157,$R118)+INDEX('FSM by LA'!$I$5:$I$157,$R118)+INDEX('FSM by LA'!$L$5:$L$157,$R118)</f>
        <v>2392</v>
      </c>
      <c r="J118" s="75" cm="1">
        <f t="array" ref="J118">INDEX('FSM by LA'!$O$5:$O$157,$R118)+INDEX('FSM by LA'!$R$5:$R$157,$R118)+INDEX('FSM by LA'!$U$5:$U$157,$R118)+INDEX('FSM by LA'!$X$5:$X$157,$R118)</f>
        <v>4753</v>
      </c>
      <c r="K118" s="75" cm="1">
        <f t="array" ref="K118">INDEX('FSM by LA'!$AA$5:$AA$157,$R118)+INDEX('FSM by LA'!$AD$5:$AD$157,$R118)+INDEX('FSM by LA'!$AG$5:$AG$157,$R118)+INDEX('FSM by LA'!$AJ$5:$AJ$157,$R118)+INDEX('FSM by LA'!$AM$5:$AM$157,$R118)</f>
        <v>5774</v>
      </c>
      <c r="L118" s="57" t="s">
        <v>251</v>
      </c>
      <c r="M118" s="58">
        <f t="shared" si="10"/>
        <v>3630</v>
      </c>
      <c r="N118" s="58">
        <f t="shared" si="11"/>
        <v>10527</v>
      </c>
      <c r="O118" s="58">
        <f t="shared" si="6"/>
        <v>14157</v>
      </c>
      <c r="P118" s="58">
        <f t="shared" si="7"/>
        <v>2333</v>
      </c>
      <c r="R118" s="57">
        <f>MATCH($A118,'FSM by LA'!$B$5:$B$157,0)</f>
        <v>133</v>
      </c>
      <c r="S118" s="57">
        <f>MATCH($A118,'Universal Credit by LA'!$A$5:$A$332,0)</f>
        <v>224</v>
      </c>
    </row>
    <row r="119" spans="1:19">
      <c r="A119" s="57" t="s">
        <v>193</v>
      </c>
      <c r="B119" s="57" t="s">
        <v>76</v>
      </c>
      <c r="C119" s="74" cm="1">
        <f t="array" ref="C119">INDEX('FSM by LA'!$E$5:$E$157,$R119)</f>
        <v>27601</v>
      </c>
      <c r="D119" s="61" cm="1">
        <f t="array" ref="D119">IFERROR(INDEX('Universal Credit by LA'!$B$5:$B$332,$S119),0)</f>
        <v>11150</v>
      </c>
      <c r="E119" s="61" cm="1">
        <f t="array" ref="E119">IFERROR(INDEX('Universal Credit by LA'!$C$5:$C$332,$S119)+INDEX('Universal Credit by LA'!$D$5:$D$332,$S119)+INDEX('Universal Credit by LA'!$E$5:$E$332,$S119),0)</f>
        <v>2400</v>
      </c>
      <c r="F119" s="61" cm="1">
        <f t="array" ref="F119">IFERROR(INDEX('Universal Credit by LA'!$F$5:$F$332,$S119)+INDEX('Universal Credit by LA'!$G$5:$G$332,$S119)+INDEX('Universal Credit by LA'!$H$5:$H$332,$S119)+INDEX('Universal Credit by LA'!$I$5:$I$332,$S119),0)</f>
        <v>3830</v>
      </c>
      <c r="G119" s="61" cm="1">
        <f t="array" ref="G119">IFERROR(INDEX('Universal Credit by LA'!$J$5:$J$332,$S119)+INDEX('Universal Credit by LA'!$K$5:$K$332,$S119)+INDEX('Universal Credit by LA'!$L$5:$L$332,$S119)+INDEX('Universal Credit by LA'!$M$5:$M$332,$S119)+INDEX('Universal Credit by LA'!$N$5:$N$332,$S119),0)</f>
        <v>4920</v>
      </c>
      <c r="H119" s="74" cm="1">
        <f t="array" ref="H119">INDEX('FSM by LA'!$C$5:$C$157,$R119)</f>
        <v>6905</v>
      </c>
      <c r="I119" s="75" cm="1">
        <f t="array" ref="I119">INDEX('FSM by LA'!$F$5:$F$157,$R119)+INDEX('FSM by LA'!$I$5:$I$157,$R119)+INDEX('FSM by LA'!$L$5:$L$157,$R119)</f>
        <v>1142</v>
      </c>
      <c r="J119" s="75" cm="1">
        <f t="array" ref="J119">INDEX('FSM by LA'!$O$5:$O$157,$R119)+INDEX('FSM by LA'!$R$5:$R$157,$R119)+INDEX('FSM by LA'!$U$5:$U$157,$R119)+INDEX('FSM by LA'!$X$5:$X$157,$R119)</f>
        <v>2572</v>
      </c>
      <c r="K119" s="75" cm="1">
        <f t="array" ref="K119">INDEX('FSM by LA'!$AA$5:$AA$157,$R119)+INDEX('FSM by LA'!$AD$5:$AD$157,$R119)+INDEX('FSM by LA'!$AG$5:$AG$157,$R119)+INDEX('FSM by LA'!$AJ$5:$AJ$157,$R119)+INDEX('FSM by LA'!$AM$5:$AM$157,$R119)</f>
        <v>3191</v>
      </c>
      <c r="L119" s="57" t="s">
        <v>251</v>
      </c>
      <c r="M119" s="58">
        <f t="shared" si="10"/>
        <v>2400</v>
      </c>
      <c r="N119" s="58">
        <f t="shared" si="11"/>
        <v>5763</v>
      </c>
      <c r="O119" s="58">
        <f t="shared" si="6"/>
        <v>8163</v>
      </c>
      <c r="P119" s="58">
        <f t="shared" si="7"/>
        <v>2987</v>
      </c>
      <c r="R119" s="57">
        <f>MATCH($A119,'FSM by LA'!$B$5:$B$157,0)</f>
        <v>84</v>
      </c>
      <c r="S119" s="57">
        <f>MATCH($A119,'Universal Credit by LA'!$A$5:$A$332,0)</f>
        <v>85</v>
      </c>
    </row>
    <row r="120" spans="1:19">
      <c r="A120" s="57" t="s">
        <v>194</v>
      </c>
      <c r="B120" s="57" t="s">
        <v>67</v>
      </c>
      <c r="C120" s="74" cm="1">
        <f t="array" ref="C120">INDEX('FSM by LA'!$E$5:$E$157,$R120)</f>
        <v>34802</v>
      </c>
      <c r="D120" s="61" cm="1">
        <f t="array" ref="D120">IFERROR(INDEX('Universal Credit by LA'!$B$5:$B$332,$S120),0)</f>
        <v>20500</v>
      </c>
      <c r="E120" s="61" cm="1">
        <f t="array" ref="E120">IFERROR(INDEX('Universal Credit by LA'!$C$5:$C$332,$S120)+INDEX('Universal Credit by LA'!$D$5:$D$332,$S120)+INDEX('Universal Credit by LA'!$E$5:$E$332,$S120),0)</f>
        <v>4380</v>
      </c>
      <c r="F120" s="61" cm="1">
        <f t="array" ref="F120">IFERROR(INDEX('Universal Credit by LA'!$F$5:$F$332,$S120)+INDEX('Universal Credit by LA'!$G$5:$G$332,$S120)+INDEX('Universal Credit by LA'!$H$5:$H$332,$S120)+INDEX('Universal Credit by LA'!$I$5:$I$332,$S120),0)</f>
        <v>6850</v>
      </c>
      <c r="G120" s="61" cm="1">
        <f t="array" ref="G120">IFERROR(INDEX('Universal Credit by LA'!$J$5:$J$332,$S120)+INDEX('Universal Credit by LA'!$K$5:$K$332,$S120)+INDEX('Universal Credit by LA'!$L$5:$L$332,$S120)+INDEX('Universal Credit by LA'!$M$5:$M$332,$S120)+INDEX('Universal Credit by LA'!$N$5:$N$332,$S120),0)</f>
        <v>9270</v>
      </c>
      <c r="H120" s="74" cm="1">
        <f t="array" ref="H120">INDEX('FSM by LA'!$C$5:$C$157,$R120)</f>
        <v>14918</v>
      </c>
      <c r="I120" s="75" cm="1">
        <f t="array" ref="I120">INDEX('FSM by LA'!$F$5:$F$157,$R120)+INDEX('FSM by LA'!$I$5:$I$157,$R120)+INDEX('FSM by LA'!$L$5:$L$157,$R120)</f>
        <v>2685</v>
      </c>
      <c r="J120" s="75" cm="1">
        <f t="array" ref="J120">INDEX('FSM by LA'!$O$5:$O$157,$R120)+INDEX('FSM by LA'!$R$5:$R$157,$R120)+INDEX('FSM by LA'!$U$5:$U$157,$R120)+INDEX('FSM by LA'!$X$5:$X$157,$R120)</f>
        <v>5036</v>
      </c>
      <c r="K120" s="75" cm="1">
        <f t="array" ref="K120">INDEX('FSM by LA'!$AA$5:$AA$157,$R120)+INDEX('FSM by LA'!$AD$5:$AD$157,$R120)+INDEX('FSM by LA'!$AG$5:$AG$157,$R120)+INDEX('FSM by LA'!$AJ$5:$AJ$157,$R120)+INDEX('FSM by LA'!$AM$5:$AM$157,$R120)</f>
        <v>7197</v>
      </c>
      <c r="L120" s="57" t="s">
        <v>250</v>
      </c>
      <c r="M120" s="58">
        <f>SUM(E120:F120)</f>
        <v>11230</v>
      </c>
      <c r="N120" s="58">
        <f>K120</f>
        <v>7197</v>
      </c>
      <c r="O120" s="58">
        <f t="shared" si="6"/>
        <v>18427</v>
      </c>
      <c r="P120" s="58">
        <f t="shared" si="7"/>
        <v>2073</v>
      </c>
      <c r="R120" s="57">
        <f>MATCH($A120,'FSM by LA'!$B$5:$B$157,0)</f>
        <v>114</v>
      </c>
      <c r="S120" s="57">
        <f>MATCH($A120,'Universal Credit by LA'!$A$5:$A$332,0)</f>
        <v>121</v>
      </c>
    </row>
    <row r="121" spans="1:19">
      <c r="A121" s="57" t="s">
        <v>195</v>
      </c>
      <c r="B121" s="57" t="s">
        <v>81</v>
      </c>
      <c r="C121" s="74" cm="1">
        <f t="array" ref="C121">INDEX('FSM by LA'!$E$5:$E$157,$R121)</f>
        <v>24467</v>
      </c>
      <c r="D121" s="61" cm="1">
        <f t="array" ref="D121">IFERROR(INDEX('Universal Credit by LA'!$B$5:$B$332,$S121),0)</f>
        <v>12130</v>
      </c>
      <c r="E121" s="61" cm="1">
        <f t="array" ref="E121">IFERROR(INDEX('Universal Credit by LA'!$C$5:$C$332,$S121)+INDEX('Universal Credit by LA'!$D$5:$D$332,$S121)+INDEX('Universal Credit by LA'!$E$5:$E$332,$S121),0)</f>
        <v>2760</v>
      </c>
      <c r="F121" s="61" cm="1">
        <f t="array" ref="F121">IFERROR(INDEX('Universal Credit by LA'!$F$5:$F$332,$S121)+INDEX('Universal Credit by LA'!$G$5:$G$332,$S121)+INDEX('Universal Credit by LA'!$H$5:$H$332,$S121)+INDEX('Universal Credit by LA'!$I$5:$I$332,$S121),0)</f>
        <v>4030</v>
      </c>
      <c r="G121" s="61" cm="1">
        <f t="array" ref="G121">IFERROR(INDEX('Universal Credit by LA'!$J$5:$J$332,$S121)+INDEX('Universal Credit by LA'!$K$5:$K$332,$S121)+INDEX('Universal Credit by LA'!$L$5:$L$332,$S121)+INDEX('Universal Credit by LA'!$M$5:$M$332,$S121)+INDEX('Universal Credit by LA'!$N$5:$N$332,$S121),0)</f>
        <v>5340</v>
      </c>
      <c r="H121" s="74" cm="1">
        <f t="array" ref="H121">INDEX('FSM by LA'!$C$5:$C$157,$R121)</f>
        <v>7261</v>
      </c>
      <c r="I121" s="75" cm="1">
        <f t="array" ref="I121">INDEX('FSM by LA'!$F$5:$F$157,$R121)+INDEX('FSM by LA'!$I$5:$I$157,$R121)+INDEX('FSM by LA'!$L$5:$L$157,$R121)</f>
        <v>1299</v>
      </c>
      <c r="J121" s="75" cm="1">
        <f t="array" ref="J121">INDEX('FSM by LA'!$O$5:$O$157,$R121)+INDEX('FSM by LA'!$R$5:$R$157,$R121)+INDEX('FSM by LA'!$U$5:$U$157,$R121)+INDEX('FSM by LA'!$X$5:$X$157,$R121)</f>
        <v>2648</v>
      </c>
      <c r="K121" s="75" cm="1">
        <f t="array" ref="K121">INDEX('FSM by LA'!$AA$5:$AA$157,$R121)+INDEX('FSM by LA'!$AD$5:$AD$157,$R121)+INDEX('FSM by LA'!$AG$5:$AG$157,$R121)+INDEX('FSM by LA'!$AJ$5:$AJ$157,$R121)+INDEX('FSM by LA'!$AM$5:$AM$157,$R121)</f>
        <v>3314</v>
      </c>
      <c r="L121" s="57" t="s">
        <v>251</v>
      </c>
      <c r="M121" s="58">
        <f t="shared" ref="M121:M128" si="12">E121</f>
        <v>2760</v>
      </c>
      <c r="N121" s="58">
        <f t="shared" ref="N121:N128" si="13">SUM(J121:K121)</f>
        <v>5962</v>
      </c>
      <c r="O121" s="58">
        <f t="shared" si="6"/>
        <v>8722</v>
      </c>
      <c r="P121" s="58">
        <f t="shared" si="7"/>
        <v>3408</v>
      </c>
      <c r="R121" s="57">
        <f>MATCH($A121,'FSM by LA'!$B$5:$B$157,0)</f>
        <v>29</v>
      </c>
      <c r="S121" s="57">
        <f>MATCH($A121,'Universal Credit by LA'!$A$5:$A$332,0)</f>
        <v>169</v>
      </c>
    </row>
    <row r="122" spans="1:19">
      <c r="A122" s="57" t="s">
        <v>196</v>
      </c>
      <c r="B122" s="57" t="s">
        <v>79</v>
      </c>
      <c r="C122" s="74" cm="1">
        <f t="array" ref="C122">INDEX('FSM by LA'!$E$5:$E$157,$R122)</f>
        <v>115944</v>
      </c>
      <c r="D122" s="61" cm="1">
        <f t="array" ref="D122">IFERROR(INDEX('Universal Credit by LA'!$B$5:$B$332,$S122),0)</f>
        <v>43870</v>
      </c>
      <c r="E122" s="61" cm="1">
        <f t="array" ref="E122">IFERROR(INDEX('Universal Credit by LA'!$C$5:$C$332,$S122)+INDEX('Universal Credit by LA'!$D$5:$D$332,$S122)+INDEX('Universal Credit by LA'!$E$5:$E$332,$S122),0)</f>
        <v>10060</v>
      </c>
      <c r="F122" s="61" cm="1">
        <f t="array" ref="F122">IFERROR(INDEX('Universal Credit by LA'!$F$5:$F$332,$S122)+INDEX('Universal Credit by LA'!$G$5:$G$332,$S122)+INDEX('Universal Credit by LA'!$H$5:$H$332,$S122)+INDEX('Universal Credit by LA'!$I$5:$I$332,$S122),0)</f>
        <v>14590</v>
      </c>
      <c r="G122" s="61" cm="1">
        <f t="array" ref="G122">IFERROR(INDEX('Universal Credit by LA'!$J$5:$J$332,$S122)+INDEX('Universal Credit by LA'!$K$5:$K$332,$S122)+INDEX('Universal Credit by LA'!$L$5:$L$332,$S122)+INDEX('Universal Credit by LA'!$M$5:$M$332,$S122)+INDEX('Universal Credit by LA'!$N$5:$N$332,$S122),0)</f>
        <v>19220</v>
      </c>
      <c r="H122" s="74" cm="1">
        <f t="array" ref="H122">INDEX('FSM by LA'!$C$5:$C$157,$R122)</f>
        <v>26018</v>
      </c>
      <c r="I122" s="75" cm="1">
        <f t="array" ref="I122">INDEX('FSM by LA'!$F$5:$F$157,$R122)+INDEX('FSM by LA'!$I$5:$I$157,$R122)+INDEX('FSM by LA'!$L$5:$L$157,$R122)</f>
        <v>4501</v>
      </c>
      <c r="J122" s="75" cm="1">
        <f t="array" ref="J122">INDEX('FSM by LA'!$O$5:$O$157,$R122)+INDEX('FSM by LA'!$R$5:$R$157,$R122)+INDEX('FSM by LA'!$U$5:$U$157,$R122)+INDEX('FSM by LA'!$X$5:$X$157,$R122)</f>
        <v>9209</v>
      </c>
      <c r="K122" s="75" cm="1">
        <f t="array" ref="K122">INDEX('FSM by LA'!$AA$5:$AA$157,$R122)+INDEX('FSM by LA'!$AD$5:$AD$157,$R122)+INDEX('FSM by LA'!$AG$5:$AG$157,$R122)+INDEX('FSM by LA'!$AJ$5:$AJ$157,$R122)+INDEX('FSM by LA'!$AM$5:$AM$157,$R122)</f>
        <v>12308</v>
      </c>
      <c r="L122" s="57" t="s">
        <v>251</v>
      </c>
      <c r="M122" s="58">
        <f t="shared" si="12"/>
        <v>10060</v>
      </c>
      <c r="N122" s="58">
        <f t="shared" si="13"/>
        <v>21517</v>
      </c>
      <c r="O122" s="58">
        <f t="shared" si="6"/>
        <v>31577</v>
      </c>
      <c r="P122" s="58">
        <f t="shared" si="7"/>
        <v>12293</v>
      </c>
      <c r="R122" s="57">
        <f>MATCH($A122,'FSM by LA'!$B$5:$B$157,0)</f>
        <v>69</v>
      </c>
      <c r="S122" s="57">
        <f>MATCH($A122,'Universal Credit by LA'!$A$5:$A$332,0)</f>
        <v>286</v>
      </c>
    </row>
    <row r="123" spans="1:19">
      <c r="A123" s="57" t="s">
        <v>197</v>
      </c>
      <c r="B123" s="57" t="s">
        <v>81</v>
      </c>
      <c r="C123" s="74" cm="1">
        <f t="array" ref="C123">INDEX('FSM by LA'!$E$5:$E$157,$R123)</f>
        <v>40481</v>
      </c>
      <c r="D123" s="61" cm="1">
        <f t="array" ref="D123">IFERROR(INDEX('Universal Credit by LA'!$B$5:$B$332,$S123),0)</f>
        <v>14490</v>
      </c>
      <c r="E123" s="61" cm="1">
        <f t="array" ref="E123">IFERROR(INDEX('Universal Credit by LA'!$C$5:$C$332,$S123)+INDEX('Universal Credit by LA'!$D$5:$D$332,$S123)+INDEX('Universal Credit by LA'!$E$5:$E$332,$S123),0)</f>
        <v>3070</v>
      </c>
      <c r="F123" s="61" cm="1">
        <f t="array" ref="F123">IFERROR(INDEX('Universal Credit by LA'!$F$5:$F$332,$S123)+INDEX('Universal Credit by LA'!$G$5:$G$332,$S123)+INDEX('Universal Credit by LA'!$H$5:$H$332,$S123)+INDEX('Universal Credit by LA'!$I$5:$I$332,$S123),0)</f>
        <v>4900</v>
      </c>
      <c r="G123" s="61" cm="1">
        <f t="array" ref="G123">IFERROR(INDEX('Universal Credit by LA'!$J$5:$J$332,$S123)+INDEX('Universal Credit by LA'!$K$5:$K$332,$S123)+INDEX('Universal Credit by LA'!$L$5:$L$332,$S123)+INDEX('Universal Credit by LA'!$M$5:$M$332,$S123)+INDEX('Universal Credit by LA'!$N$5:$N$332,$S123),0)</f>
        <v>6520</v>
      </c>
      <c r="H123" s="74" cm="1">
        <f t="array" ref="H123">INDEX('FSM by LA'!$C$5:$C$157,$R123)</f>
        <v>9436</v>
      </c>
      <c r="I123" s="75" cm="1">
        <f t="array" ref="I123">INDEX('FSM by LA'!$F$5:$F$157,$R123)+INDEX('FSM by LA'!$I$5:$I$157,$R123)+INDEX('FSM by LA'!$L$5:$L$157,$R123)</f>
        <v>1775</v>
      </c>
      <c r="J123" s="75" cm="1">
        <f t="array" ref="J123">INDEX('FSM by LA'!$O$5:$O$157,$R123)+INDEX('FSM by LA'!$R$5:$R$157,$R123)+INDEX('FSM by LA'!$U$5:$U$157,$R123)+INDEX('FSM by LA'!$X$5:$X$157,$R123)</f>
        <v>3337</v>
      </c>
      <c r="K123" s="75" cm="1">
        <f t="array" ref="K123">INDEX('FSM by LA'!$AA$5:$AA$157,$R123)+INDEX('FSM by LA'!$AD$5:$AD$157,$R123)+INDEX('FSM by LA'!$AG$5:$AG$157,$R123)+INDEX('FSM by LA'!$AJ$5:$AJ$157,$R123)+INDEX('FSM by LA'!$AM$5:$AM$157,$R123)</f>
        <v>4324</v>
      </c>
      <c r="L123" s="57" t="s">
        <v>251</v>
      </c>
      <c r="M123" s="58">
        <f t="shared" si="12"/>
        <v>3070</v>
      </c>
      <c r="N123" s="58">
        <f t="shared" si="13"/>
        <v>7661</v>
      </c>
      <c r="O123" s="58">
        <f t="shared" si="6"/>
        <v>10731</v>
      </c>
      <c r="P123" s="58">
        <f t="shared" si="7"/>
        <v>3759</v>
      </c>
      <c r="R123" s="57">
        <f>MATCH($A123,'FSM by LA'!$B$5:$B$157,0)</f>
        <v>30</v>
      </c>
      <c r="S123" s="57">
        <f>MATCH($A123,'Universal Credit by LA'!$A$5:$A$332,0)</f>
        <v>170</v>
      </c>
    </row>
    <row r="124" spans="1:19">
      <c r="A124" s="57" t="s">
        <v>198</v>
      </c>
      <c r="B124" s="57" t="s">
        <v>104</v>
      </c>
      <c r="C124" s="74" cm="1">
        <f t="array" ref="C124">INDEX('FSM by LA'!$E$5:$E$157,$R124)</f>
        <v>28395</v>
      </c>
      <c r="D124" s="61" cm="1">
        <f t="array" ref="D124">IFERROR(INDEX('Universal Credit by LA'!$B$5:$B$332,$S124),0)</f>
        <v>12870</v>
      </c>
      <c r="E124" s="61" cm="1">
        <f t="array" ref="E124">IFERROR(INDEX('Universal Credit by LA'!$C$5:$C$332,$S124)+INDEX('Universal Credit by LA'!$D$5:$D$332,$S124)+INDEX('Universal Credit by LA'!$E$5:$E$332,$S124),0)</f>
        <v>2800</v>
      </c>
      <c r="F124" s="61" cm="1">
        <f t="array" ref="F124">IFERROR(INDEX('Universal Credit by LA'!$F$5:$F$332,$S124)+INDEX('Universal Credit by LA'!$G$5:$G$332,$S124)+INDEX('Universal Credit by LA'!$H$5:$H$332,$S124)+INDEX('Universal Credit by LA'!$I$5:$I$332,$S124),0)</f>
        <v>4300</v>
      </c>
      <c r="G124" s="61" cm="1">
        <f t="array" ref="G124">IFERROR(INDEX('Universal Credit by LA'!$J$5:$J$332,$S124)+INDEX('Universal Credit by LA'!$K$5:$K$332,$S124)+INDEX('Universal Credit by LA'!$L$5:$L$332,$S124)+INDEX('Universal Credit by LA'!$M$5:$M$332,$S124)+INDEX('Universal Credit by LA'!$N$5:$N$332,$S124),0)</f>
        <v>5770</v>
      </c>
      <c r="H124" s="74" cm="1">
        <f t="array" ref="H124">INDEX('FSM by LA'!$C$5:$C$157,$R124)</f>
        <v>8807</v>
      </c>
      <c r="I124" s="75" cm="1">
        <f t="array" ref="I124">INDEX('FSM by LA'!$F$5:$F$157,$R124)+INDEX('FSM by LA'!$I$5:$I$157,$R124)+INDEX('FSM by LA'!$L$5:$L$157,$R124)</f>
        <v>1582</v>
      </c>
      <c r="J124" s="75" cm="1">
        <f t="array" ref="J124">INDEX('FSM by LA'!$O$5:$O$157,$R124)+INDEX('FSM by LA'!$R$5:$R$157,$R124)+INDEX('FSM by LA'!$U$5:$U$157,$R124)+INDEX('FSM by LA'!$X$5:$X$157,$R124)</f>
        <v>3388</v>
      </c>
      <c r="K124" s="75" cm="1">
        <f t="array" ref="K124">INDEX('FSM by LA'!$AA$5:$AA$157,$R124)+INDEX('FSM by LA'!$AD$5:$AD$157,$R124)+INDEX('FSM by LA'!$AG$5:$AG$157,$R124)+INDEX('FSM by LA'!$AJ$5:$AJ$157,$R124)+INDEX('FSM by LA'!$AM$5:$AM$157,$R124)</f>
        <v>3837</v>
      </c>
      <c r="L124" s="57" t="s">
        <v>251</v>
      </c>
      <c r="M124" s="58">
        <f t="shared" si="12"/>
        <v>2800</v>
      </c>
      <c r="N124" s="58">
        <f t="shared" si="13"/>
        <v>7225</v>
      </c>
      <c r="O124" s="58">
        <f t="shared" si="6"/>
        <v>10025</v>
      </c>
      <c r="P124" s="58">
        <f t="shared" si="7"/>
        <v>2845</v>
      </c>
      <c r="R124" s="57">
        <f>MATCH($A124,'FSM by LA'!$B$5:$B$157,0)</f>
        <v>11</v>
      </c>
      <c r="S124" s="57">
        <f>MATCH($A124,'Universal Credit by LA'!$A$5:$A$332,0)</f>
        <v>138</v>
      </c>
    </row>
    <row r="125" spans="1:19">
      <c r="A125" s="57" t="s">
        <v>199</v>
      </c>
      <c r="B125" s="57" t="s">
        <v>79</v>
      </c>
      <c r="C125" s="74" cm="1">
        <f t="array" ref="C125">INDEX('FSM by LA'!$E$5:$E$157,$R125)</f>
        <v>37892</v>
      </c>
      <c r="D125" s="61" cm="1">
        <f t="array" ref="D125">IFERROR(INDEX('Universal Credit by LA'!$B$5:$B$332,$S125),0)</f>
        <v>22910</v>
      </c>
      <c r="E125" s="61" cm="1">
        <f t="array" ref="E125">IFERROR(INDEX('Universal Credit by LA'!$C$5:$C$332,$S125)+INDEX('Universal Credit by LA'!$D$5:$D$332,$S125)+INDEX('Universal Credit by LA'!$E$5:$E$332,$S125),0)</f>
        <v>5170</v>
      </c>
      <c r="F125" s="61" cm="1">
        <f t="array" ref="F125">IFERROR(INDEX('Universal Credit by LA'!$F$5:$F$332,$S125)+INDEX('Universal Credit by LA'!$G$5:$G$332,$S125)+INDEX('Universal Credit by LA'!$H$5:$H$332,$S125)+INDEX('Universal Credit by LA'!$I$5:$I$332,$S125),0)</f>
        <v>7620</v>
      </c>
      <c r="G125" s="61" cm="1">
        <f t="array" ref="G125">IFERROR(INDEX('Universal Credit by LA'!$J$5:$J$332,$S125)+INDEX('Universal Credit by LA'!$K$5:$K$332,$S125)+INDEX('Universal Credit by LA'!$L$5:$L$332,$S125)+INDEX('Universal Credit by LA'!$M$5:$M$332,$S125)+INDEX('Universal Credit by LA'!$N$5:$N$332,$S125),0)</f>
        <v>10120</v>
      </c>
      <c r="H125" s="74" cm="1">
        <f t="array" ref="H125">INDEX('FSM by LA'!$C$5:$C$157,$R125)</f>
        <v>16114</v>
      </c>
      <c r="I125" s="75" cm="1">
        <f t="array" ref="I125">INDEX('FSM by LA'!$F$5:$F$157,$R125)+INDEX('FSM by LA'!$I$5:$I$157,$R125)+INDEX('FSM by LA'!$L$5:$L$157,$R125)</f>
        <v>3474</v>
      </c>
      <c r="J125" s="75" cm="1">
        <f t="array" ref="J125">INDEX('FSM by LA'!$O$5:$O$157,$R125)+INDEX('FSM by LA'!$R$5:$R$157,$R125)+INDEX('FSM by LA'!$U$5:$U$157,$R125)+INDEX('FSM by LA'!$X$5:$X$157,$R125)</f>
        <v>6110</v>
      </c>
      <c r="K125" s="75" cm="1">
        <f t="array" ref="K125">INDEX('FSM by LA'!$AA$5:$AA$157,$R125)+INDEX('FSM by LA'!$AD$5:$AD$157,$R125)+INDEX('FSM by LA'!$AG$5:$AG$157,$R125)+INDEX('FSM by LA'!$AJ$5:$AJ$157,$R125)+INDEX('FSM by LA'!$AM$5:$AM$157,$R125)</f>
        <v>6530</v>
      </c>
      <c r="L125" s="57" t="s">
        <v>251</v>
      </c>
      <c r="M125" s="58">
        <f t="shared" si="12"/>
        <v>5170</v>
      </c>
      <c r="N125" s="58">
        <f t="shared" si="13"/>
        <v>12640</v>
      </c>
      <c r="O125" s="58">
        <f t="shared" si="6"/>
        <v>17810</v>
      </c>
      <c r="P125" s="58">
        <f t="shared" si="7"/>
        <v>5100</v>
      </c>
      <c r="R125" s="57">
        <f>MATCH($A125,'FSM by LA'!$B$5:$B$157,0)</f>
        <v>70</v>
      </c>
      <c r="S125" s="57">
        <f>MATCH($A125,'Universal Credit by LA'!$A$5:$A$332,0)</f>
        <v>295</v>
      </c>
    </row>
    <row r="126" spans="1:19">
      <c r="A126" s="57" t="s">
        <v>200</v>
      </c>
      <c r="B126" s="57" t="s">
        <v>76</v>
      </c>
      <c r="C126" s="74" cm="1">
        <f t="array" ref="C126">INDEX('FSM by LA'!$E$5:$E$157,$R126)</f>
        <v>92967</v>
      </c>
      <c r="D126" s="61" cm="1">
        <f t="array" ref="D126">IFERROR(INDEX('Universal Credit by LA'!$B$5:$B$332,$S126),0)</f>
        <v>38740</v>
      </c>
      <c r="E126" s="61" cm="1">
        <f t="array" ref="E126">IFERROR(INDEX('Universal Credit by LA'!$C$5:$C$332,$S126)+INDEX('Universal Credit by LA'!$D$5:$D$332,$S126)+INDEX('Universal Credit by LA'!$E$5:$E$332,$S126),0)</f>
        <v>8530</v>
      </c>
      <c r="F126" s="61" cm="1">
        <f t="array" ref="F126">IFERROR(INDEX('Universal Credit by LA'!$F$5:$F$332,$S126)+INDEX('Universal Credit by LA'!$G$5:$G$332,$S126)+INDEX('Universal Credit by LA'!$H$5:$H$332,$S126)+INDEX('Universal Credit by LA'!$I$5:$I$332,$S126),0)</f>
        <v>13140</v>
      </c>
      <c r="G126" s="61" cm="1">
        <f t="array" ref="G126">IFERROR(INDEX('Universal Credit by LA'!$J$5:$J$332,$S126)+INDEX('Universal Credit by LA'!$K$5:$K$332,$S126)+INDEX('Universal Credit by LA'!$L$5:$L$332,$S126)+INDEX('Universal Credit by LA'!$M$5:$M$332,$S126)+INDEX('Universal Credit by LA'!$N$5:$N$332,$S126),0)</f>
        <v>17070</v>
      </c>
      <c r="H126" s="74" cm="1">
        <f t="array" ref="H126">INDEX('FSM by LA'!$C$5:$C$157,$R126)</f>
        <v>22459</v>
      </c>
      <c r="I126" s="75" cm="1">
        <f t="array" ref="I126">INDEX('FSM by LA'!$F$5:$F$157,$R126)+INDEX('FSM by LA'!$I$5:$I$157,$R126)+INDEX('FSM by LA'!$L$5:$L$157,$R126)</f>
        <v>3907</v>
      </c>
      <c r="J126" s="75" cm="1">
        <f t="array" ref="J126">INDEX('FSM by LA'!$O$5:$O$157,$R126)+INDEX('FSM by LA'!$R$5:$R$157,$R126)+INDEX('FSM by LA'!$U$5:$U$157,$R126)+INDEX('FSM by LA'!$X$5:$X$157,$R126)</f>
        <v>8239</v>
      </c>
      <c r="K126" s="75" cm="1">
        <f t="array" ref="K126">INDEX('FSM by LA'!$AA$5:$AA$157,$R126)+INDEX('FSM by LA'!$AD$5:$AD$157,$R126)+INDEX('FSM by LA'!$AG$5:$AG$157,$R126)+INDEX('FSM by LA'!$AJ$5:$AJ$157,$R126)+INDEX('FSM by LA'!$AM$5:$AM$157,$R126)</f>
        <v>10313</v>
      </c>
      <c r="L126" s="57" t="s">
        <v>251</v>
      </c>
      <c r="M126" s="58">
        <f t="shared" si="12"/>
        <v>8530</v>
      </c>
      <c r="N126" s="58">
        <f t="shared" si="13"/>
        <v>18552</v>
      </c>
      <c r="O126" s="58">
        <f t="shared" si="6"/>
        <v>27082</v>
      </c>
      <c r="P126" s="58">
        <f t="shared" si="7"/>
        <v>11658</v>
      </c>
      <c r="R126" s="57">
        <f>MATCH($A126,'FSM by LA'!$B$5:$B$157,0)</f>
        <v>85</v>
      </c>
      <c r="S126" s="57">
        <f>MATCH($A126,'Universal Credit by LA'!$A$5:$A$332,0)</f>
        <v>86</v>
      </c>
    </row>
    <row r="127" spans="1:19">
      <c r="A127" s="57" t="s">
        <v>201</v>
      </c>
      <c r="B127" s="57" t="s">
        <v>104</v>
      </c>
      <c r="C127" s="74" cm="1">
        <f t="array" ref="C127">INDEX('FSM by LA'!$E$5:$E$157,$R127)</f>
        <v>36484</v>
      </c>
      <c r="D127" s="61" cm="1">
        <f t="array" ref="D127">IFERROR(INDEX('Universal Credit by LA'!$B$5:$B$332,$S127),0)</f>
        <v>19290</v>
      </c>
      <c r="E127" s="61" cm="1">
        <f t="array" ref="E127">IFERROR(INDEX('Universal Credit by LA'!$C$5:$C$332,$S127)+INDEX('Universal Credit by LA'!$D$5:$D$332,$S127)+INDEX('Universal Credit by LA'!$E$5:$E$332,$S127),0)</f>
        <v>4250</v>
      </c>
      <c r="F127" s="61" cm="1">
        <f t="array" ref="F127">IFERROR(INDEX('Universal Credit by LA'!$F$5:$F$332,$S127)+INDEX('Universal Credit by LA'!$G$5:$G$332,$S127)+INDEX('Universal Credit by LA'!$H$5:$H$332,$S127)+INDEX('Universal Credit by LA'!$I$5:$I$332,$S127),0)</f>
        <v>6580</v>
      </c>
      <c r="G127" s="61" cm="1">
        <f t="array" ref="G127">IFERROR(INDEX('Universal Credit by LA'!$J$5:$J$332,$S127)+INDEX('Universal Credit by LA'!$K$5:$K$332,$S127)+INDEX('Universal Credit by LA'!$L$5:$L$332,$S127)+INDEX('Universal Credit by LA'!$M$5:$M$332,$S127)+INDEX('Universal Credit by LA'!$N$5:$N$332,$S127),0)</f>
        <v>8460</v>
      </c>
      <c r="H127" s="74" cm="1">
        <f t="array" ref="H127">INDEX('FSM by LA'!$C$5:$C$157,$R127)</f>
        <v>12905</v>
      </c>
      <c r="I127" s="75" cm="1">
        <f t="array" ref="I127">INDEX('FSM by LA'!$F$5:$F$157,$R127)+INDEX('FSM by LA'!$I$5:$I$157,$R127)+INDEX('FSM by LA'!$L$5:$L$157,$R127)</f>
        <v>2313</v>
      </c>
      <c r="J127" s="75" cm="1">
        <f t="array" ref="J127">INDEX('FSM by LA'!$O$5:$O$157,$R127)+INDEX('FSM by LA'!$R$5:$R$157,$R127)+INDEX('FSM by LA'!$U$5:$U$157,$R127)+INDEX('FSM by LA'!$X$5:$X$157,$R127)</f>
        <v>4604</v>
      </c>
      <c r="K127" s="75" cm="1">
        <f t="array" ref="K127">INDEX('FSM by LA'!$AA$5:$AA$157,$R127)+INDEX('FSM by LA'!$AD$5:$AD$157,$R127)+INDEX('FSM by LA'!$AG$5:$AG$157,$R127)+INDEX('FSM by LA'!$AJ$5:$AJ$157,$R127)+INDEX('FSM by LA'!$AM$5:$AM$157,$R127)</f>
        <v>5988</v>
      </c>
      <c r="L127" s="57" t="s">
        <v>251</v>
      </c>
      <c r="M127" s="58">
        <f t="shared" si="12"/>
        <v>4250</v>
      </c>
      <c r="N127" s="58">
        <f t="shared" si="13"/>
        <v>10592</v>
      </c>
      <c r="O127" s="58">
        <f t="shared" si="6"/>
        <v>14842</v>
      </c>
      <c r="P127" s="58">
        <f t="shared" si="7"/>
        <v>4448</v>
      </c>
      <c r="R127" s="57">
        <f>MATCH($A127,'FSM by LA'!$B$5:$B$157,0)</f>
        <v>12</v>
      </c>
      <c r="S127" s="57">
        <f>MATCH($A127,'Universal Credit by LA'!$A$5:$A$332,0)</f>
        <v>139</v>
      </c>
    </row>
    <row r="128" spans="1:19">
      <c r="A128" s="57" t="s">
        <v>202</v>
      </c>
      <c r="B128" s="57" t="s">
        <v>86</v>
      </c>
      <c r="C128" s="74" cm="1">
        <f t="array" ref="C128">INDEX('FSM by LA'!$E$5:$E$157,$R128)</f>
        <v>149778</v>
      </c>
      <c r="D128" s="61" cm="1">
        <f t="array" ref="D128">IFERROR(INDEX('Universal Credit by LA'!$B$5:$B$332,$S128),0)</f>
        <v>40890</v>
      </c>
      <c r="E128" s="61" cm="1">
        <f t="array" ref="E128">IFERROR(INDEX('Universal Credit by LA'!$C$5:$C$332,$S128)+INDEX('Universal Credit by LA'!$D$5:$D$332,$S128)+INDEX('Universal Credit by LA'!$E$5:$E$332,$S128),0)</f>
        <v>9280</v>
      </c>
      <c r="F128" s="61" cm="1">
        <f t="array" ref="F128">IFERROR(INDEX('Universal Credit by LA'!$F$5:$F$332,$S128)+INDEX('Universal Credit by LA'!$G$5:$G$332,$S128)+INDEX('Universal Credit by LA'!$H$5:$H$332,$S128)+INDEX('Universal Credit by LA'!$I$5:$I$332,$S128),0)</f>
        <v>13790</v>
      </c>
      <c r="G128" s="61" cm="1">
        <f t="array" ref="G128">IFERROR(INDEX('Universal Credit by LA'!$J$5:$J$332,$S128)+INDEX('Universal Credit by LA'!$K$5:$K$332,$S128)+INDEX('Universal Credit by LA'!$L$5:$L$332,$S128)+INDEX('Universal Credit by LA'!$M$5:$M$332,$S128)+INDEX('Universal Credit by LA'!$N$5:$N$332,$S128),0)</f>
        <v>17820</v>
      </c>
      <c r="H128" s="74" cm="1">
        <f t="array" ref="H128">INDEX('FSM by LA'!$C$5:$C$157,$R128)</f>
        <v>23832</v>
      </c>
      <c r="I128" s="75" cm="1">
        <f t="array" ref="I128">INDEX('FSM by LA'!$F$5:$F$157,$R128)+INDEX('FSM by LA'!$I$5:$I$157,$R128)+INDEX('FSM by LA'!$L$5:$L$157,$R128)</f>
        <v>4290</v>
      </c>
      <c r="J128" s="75" cm="1">
        <f t="array" ref="J128">INDEX('FSM by LA'!$O$5:$O$157,$R128)+INDEX('FSM by LA'!$R$5:$R$157,$R128)+INDEX('FSM by LA'!$U$5:$U$157,$R128)+INDEX('FSM by LA'!$X$5:$X$157,$R128)</f>
        <v>8768</v>
      </c>
      <c r="K128" s="75" cm="1">
        <f t="array" ref="K128">INDEX('FSM by LA'!$AA$5:$AA$157,$R128)+INDEX('FSM by LA'!$AD$5:$AD$157,$R128)+INDEX('FSM by LA'!$AG$5:$AG$157,$R128)+INDEX('FSM by LA'!$AJ$5:$AJ$157,$R128)+INDEX('FSM by LA'!$AM$5:$AM$157,$R128)</f>
        <v>10774</v>
      </c>
      <c r="L128" s="57" t="s">
        <v>251</v>
      </c>
      <c r="M128" s="58">
        <f t="shared" si="12"/>
        <v>9280</v>
      </c>
      <c r="N128" s="58">
        <f t="shared" si="13"/>
        <v>19542</v>
      </c>
      <c r="O128" s="58">
        <f t="shared" si="6"/>
        <v>28822</v>
      </c>
      <c r="P128" s="58">
        <f t="shared" si="7"/>
        <v>12068</v>
      </c>
      <c r="R128" s="57">
        <f>MATCH($A128,'FSM by LA'!$B$5:$B$157,0)</f>
        <v>134</v>
      </c>
      <c r="S128" s="57">
        <f>MATCH($A128,'Universal Credit by LA'!$A$5:$A$332,0)</f>
        <v>225</v>
      </c>
    </row>
    <row r="129" spans="1:19">
      <c r="A129" s="57" t="s">
        <v>203</v>
      </c>
      <c r="B129" s="57" t="s">
        <v>67</v>
      </c>
      <c r="C129" s="74" cm="1">
        <f t="array" ref="C129">INDEX('FSM by LA'!$E$5:$E$157,$R129)</f>
        <v>34931</v>
      </c>
      <c r="D129" s="61" cm="1">
        <f t="array" ref="D129">IFERROR(INDEX('Universal Credit by LA'!$B$5:$B$332,$S129),0)</f>
        <v>10530</v>
      </c>
      <c r="E129" s="61" cm="1">
        <f t="array" ref="E129">IFERROR(INDEX('Universal Credit by LA'!$C$5:$C$332,$S129)+INDEX('Universal Credit by LA'!$D$5:$D$332,$S129)+INDEX('Universal Credit by LA'!$E$5:$E$332,$S129),0)</f>
        <v>2380</v>
      </c>
      <c r="F129" s="61" cm="1">
        <f t="array" ref="F129">IFERROR(INDEX('Universal Credit by LA'!$F$5:$F$332,$S129)+INDEX('Universal Credit by LA'!$G$5:$G$332,$S129)+INDEX('Universal Credit by LA'!$H$5:$H$332,$S129)+INDEX('Universal Credit by LA'!$I$5:$I$332,$S129),0)</f>
        <v>3600</v>
      </c>
      <c r="G129" s="61" cm="1">
        <f t="array" ref="G129">IFERROR(INDEX('Universal Credit by LA'!$J$5:$J$332,$S129)+INDEX('Universal Credit by LA'!$K$5:$K$332,$S129)+INDEX('Universal Credit by LA'!$L$5:$L$332,$S129)+INDEX('Universal Credit by LA'!$M$5:$M$332,$S129)+INDEX('Universal Credit by LA'!$N$5:$N$332,$S129),0)</f>
        <v>4550</v>
      </c>
      <c r="H129" s="74" cm="1">
        <f t="array" ref="H129">INDEX('FSM by LA'!$C$5:$C$157,$R129)</f>
        <v>6463</v>
      </c>
      <c r="I129" s="75" cm="1">
        <f t="array" ref="I129">INDEX('FSM by LA'!$F$5:$F$157,$R129)+INDEX('FSM by LA'!$I$5:$I$157,$R129)+INDEX('FSM by LA'!$L$5:$L$157,$R129)</f>
        <v>1009</v>
      </c>
      <c r="J129" s="75" cm="1">
        <f t="array" ref="J129">INDEX('FSM by LA'!$O$5:$O$157,$R129)+INDEX('FSM by LA'!$R$5:$R$157,$R129)+INDEX('FSM by LA'!$U$5:$U$157,$R129)+INDEX('FSM by LA'!$X$5:$X$157,$R129)</f>
        <v>2072</v>
      </c>
      <c r="K129" s="75" cm="1">
        <f t="array" ref="K129">INDEX('FSM by LA'!$AA$5:$AA$157,$R129)+INDEX('FSM by LA'!$AD$5:$AD$157,$R129)+INDEX('FSM by LA'!$AG$5:$AG$157,$R129)+INDEX('FSM by LA'!$AJ$5:$AJ$157,$R129)+INDEX('FSM by LA'!$AM$5:$AM$157,$R129)</f>
        <v>3382</v>
      </c>
      <c r="L129" s="57" t="s">
        <v>250</v>
      </c>
      <c r="M129" s="58">
        <f>SUM(E129:F129)</f>
        <v>5980</v>
      </c>
      <c r="N129" s="58">
        <f>K129</f>
        <v>3382</v>
      </c>
      <c r="O129" s="58">
        <f t="shared" si="6"/>
        <v>9362</v>
      </c>
      <c r="P129" s="58">
        <f t="shared" si="7"/>
        <v>1168</v>
      </c>
      <c r="R129" s="57">
        <f>MATCH($A129,'FSM by LA'!$B$5:$B$157,0)</f>
        <v>115</v>
      </c>
      <c r="S129" s="57">
        <f>MATCH($A129,'Universal Credit by LA'!$A$5:$A$332,0)</f>
        <v>122</v>
      </c>
    </row>
    <row r="130" spans="1:19">
      <c r="A130" s="57" t="s">
        <v>204</v>
      </c>
      <c r="B130" s="57" t="s">
        <v>73</v>
      </c>
      <c r="C130" s="74" cm="1">
        <f t="array" ref="C130">INDEX('FSM by LA'!$E$5:$E$157,$R130)</f>
        <v>34244</v>
      </c>
      <c r="D130" s="61" cm="1">
        <f t="array" ref="D130">IFERROR(INDEX('Universal Credit by LA'!$B$5:$B$332,$S130),0)</f>
        <v>13110</v>
      </c>
      <c r="E130" s="61" cm="1">
        <f t="array" ref="E130">IFERROR(INDEX('Universal Credit by LA'!$C$5:$C$332,$S130)+INDEX('Universal Credit by LA'!$D$5:$D$332,$S130)+INDEX('Universal Credit by LA'!$E$5:$E$332,$S130),0)</f>
        <v>2800</v>
      </c>
      <c r="F130" s="61" cm="1">
        <f t="array" ref="F130">IFERROR(INDEX('Universal Credit by LA'!$F$5:$F$332,$S130)+INDEX('Universal Credit by LA'!$G$5:$G$332,$S130)+INDEX('Universal Credit by LA'!$H$5:$H$332,$S130)+INDEX('Universal Credit by LA'!$I$5:$I$332,$S130),0)</f>
        <v>4490</v>
      </c>
      <c r="G130" s="61" cm="1">
        <f t="array" ref="G130">IFERROR(INDEX('Universal Credit by LA'!$J$5:$J$332,$S130)+INDEX('Universal Credit by LA'!$K$5:$K$332,$S130)+INDEX('Universal Credit by LA'!$L$5:$L$332,$S130)+INDEX('Universal Credit by LA'!$M$5:$M$332,$S130)+INDEX('Universal Credit by LA'!$N$5:$N$332,$S130),0)</f>
        <v>5820</v>
      </c>
      <c r="H130" s="74" cm="1">
        <f t="array" ref="H130">INDEX('FSM by LA'!$C$5:$C$157,$R130)</f>
        <v>7576</v>
      </c>
      <c r="I130" s="75" cm="1">
        <f t="array" ref="I130">INDEX('FSM by LA'!$F$5:$F$157,$R130)+INDEX('FSM by LA'!$I$5:$I$157,$R130)+INDEX('FSM by LA'!$L$5:$L$157,$R130)</f>
        <v>1142</v>
      </c>
      <c r="J130" s="75" cm="1">
        <f t="array" ref="J130">INDEX('FSM by LA'!$O$5:$O$157,$R130)+INDEX('FSM by LA'!$R$5:$R$157,$R130)+INDEX('FSM by LA'!$U$5:$U$157,$R130)+INDEX('FSM by LA'!$X$5:$X$157,$R130)</f>
        <v>2810</v>
      </c>
      <c r="K130" s="75" cm="1">
        <f t="array" ref="K130">INDEX('FSM by LA'!$AA$5:$AA$157,$R130)+INDEX('FSM by LA'!$AD$5:$AD$157,$R130)+INDEX('FSM by LA'!$AG$5:$AG$157,$R130)+INDEX('FSM by LA'!$AJ$5:$AJ$157,$R130)+INDEX('FSM by LA'!$AM$5:$AM$157,$R130)</f>
        <v>3624</v>
      </c>
      <c r="L130" s="57" t="s">
        <v>251</v>
      </c>
      <c r="M130" s="58">
        <f>E130</f>
        <v>2800</v>
      </c>
      <c r="N130" s="58">
        <f>SUM(J130:K130)</f>
        <v>6434</v>
      </c>
      <c r="O130" s="58">
        <f t="shared" si="6"/>
        <v>9234</v>
      </c>
      <c r="P130" s="58">
        <f t="shared" si="7"/>
        <v>3876</v>
      </c>
      <c r="R130" s="57">
        <f>MATCH($A130,'FSM by LA'!$B$5:$B$157,0)</f>
        <v>151</v>
      </c>
      <c r="S130" s="57">
        <f>MATCH($A130,'Universal Credit by LA'!$A$5:$A$332,0)</f>
        <v>275</v>
      </c>
    </row>
    <row r="131" spans="1:19">
      <c r="A131" s="57" t="s">
        <v>205</v>
      </c>
      <c r="B131" s="57" t="s">
        <v>81</v>
      </c>
      <c r="C131" s="74" cm="1">
        <f t="array" ref="C131">INDEX('FSM by LA'!$E$5:$E$157,$R131)</f>
        <v>35116</v>
      </c>
      <c r="D131" s="61" cm="1">
        <f t="array" ref="D131">IFERROR(INDEX('Universal Credit by LA'!$B$5:$B$332,$S131),0)</f>
        <v>18880</v>
      </c>
      <c r="E131" s="61" cm="1">
        <f t="array" ref="E131">IFERROR(INDEX('Universal Credit by LA'!$C$5:$C$332,$S131)+INDEX('Universal Credit by LA'!$D$5:$D$332,$S131)+INDEX('Universal Credit by LA'!$E$5:$E$332,$S131),0)</f>
        <v>4280</v>
      </c>
      <c r="F131" s="61" cm="1">
        <f t="array" ref="F131">IFERROR(INDEX('Universal Credit by LA'!$F$5:$F$332,$S131)+INDEX('Universal Credit by LA'!$G$5:$G$332,$S131)+INDEX('Universal Credit by LA'!$H$5:$H$332,$S131)+INDEX('Universal Credit by LA'!$I$5:$I$332,$S131),0)</f>
        <v>6310</v>
      </c>
      <c r="G131" s="61" cm="1">
        <f t="array" ref="G131">IFERROR(INDEX('Universal Credit by LA'!$J$5:$J$332,$S131)+INDEX('Universal Credit by LA'!$K$5:$K$332,$S131)+INDEX('Universal Credit by LA'!$L$5:$L$332,$S131)+INDEX('Universal Credit by LA'!$M$5:$M$332,$S131)+INDEX('Universal Credit by LA'!$N$5:$N$332,$S131),0)</f>
        <v>8290</v>
      </c>
      <c r="H131" s="74" cm="1">
        <f t="array" ref="H131">INDEX('FSM by LA'!$C$5:$C$157,$R131)</f>
        <v>13247</v>
      </c>
      <c r="I131" s="75" cm="1">
        <f t="array" ref="I131">INDEX('FSM by LA'!$F$5:$F$157,$R131)+INDEX('FSM by LA'!$I$5:$I$157,$R131)+INDEX('FSM by LA'!$L$5:$L$157,$R131)</f>
        <v>2524</v>
      </c>
      <c r="J131" s="75" cm="1">
        <f t="array" ref="J131">INDEX('FSM by LA'!$O$5:$O$157,$R131)+INDEX('FSM by LA'!$R$5:$R$157,$R131)+INDEX('FSM by LA'!$U$5:$U$157,$R131)+INDEX('FSM by LA'!$X$5:$X$157,$R131)</f>
        <v>4912</v>
      </c>
      <c r="K131" s="75" cm="1">
        <f t="array" ref="K131">INDEX('FSM by LA'!$AA$5:$AA$157,$R131)+INDEX('FSM by LA'!$AD$5:$AD$157,$R131)+INDEX('FSM by LA'!$AG$5:$AG$157,$R131)+INDEX('FSM by LA'!$AJ$5:$AJ$157,$R131)+INDEX('FSM by LA'!$AM$5:$AM$157,$R131)</f>
        <v>5811</v>
      </c>
      <c r="L131" s="57" t="s">
        <v>251</v>
      </c>
      <c r="M131" s="58">
        <f>E131</f>
        <v>4280</v>
      </c>
      <c r="N131" s="58">
        <f>SUM(J131:K131)</f>
        <v>10723</v>
      </c>
      <c r="O131" s="58">
        <f t="shared" ref="O131:O155" si="14">SUM(M131:N131)</f>
        <v>15003</v>
      </c>
      <c r="P131" s="58">
        <f t="shared" ref="P131:P155" si="15">D131-O131</f>
        <v>3877</v>
      </c>
      <c r="R131" s="57">
        <f>MATCH($A131,'FSM by LA'!$B$5:$B$157,0)</f>
        <v>31</v>
      </c>
      <c r="S131" s="57">
        <f>MATCH($A131,'Universal Credit by LA'!$A$5:$A$332,0)</f>
        <v>171</v>
      </c>
    </row>
    <row r="132" spans="1:19" ht="15" customHeight="1">
      <c r="A132" s="57" t="s">
        <v>206</v>
      </c>
      <c r="B132" s="57" t="s">
        <v>79</v>
      </c>
      <c r="C132" s="74" cm="1">
        <f t="array" ref="C132">INDEX('FSM by LA'!$E$5:$E$157,$R132)</f>
        <v>29491</v>
      </c>
      <c r="D132" s="61" cm="1">
        <f t="array" ref="D132">IFERROR(INDEX('Universal Credit by LA'!$B$5:$B$332,$S132),0)</f>
        <v>14610</v>
      </c>
      <c r="E132" s="61" cm="1">
        <f t="array" ref="E132">IFERROR(INDEX('Universal Credit by LA'!$C$5:$C$332,$S132)+INDEX('Universal Credit by LA'!$D$5:$D$332,$S132)+INDEX('Universal Credit by LA'!$E$5:$E$332,$S132),0)</f>
        <v>3210</v>
      </c>
      <c r="F132" s="61" cm="1">
        <f t="array" ref="F132">IFERROR(INDEX('Universal Credit by LA'!$F$5:$F$332,$S132)+INDEX('Universal Credit by LA'!$G$5:$G$332,$S132)+INDEX('Universal Credit by LA'!$H$5:$H$332,$S132)+INDEX('Universal Credit by LA'!$I$5:$I$332,$S132),0)</f>
        <v>4910</v>
      </c>
      <c r="G132" s="61" cm="1">
        <f t="array" ref="G132">IFERROR(INDEX('Universal Credit by LA'!$J$5:$J$332,$S132)+INDEX('Universal Credit by LA'!$K$5:$K$332,$S132)+INDEX('Universal Credit by LA'!$L$5:$L$332,$S132)+INDEX('Universal Credit by LA'!$M$5:$M$332,$S132)+INDEX('Universal Credit by LA'!$N$5:$N$332,$S132),0)</f>
        <v>6490</v>
      </c>
      <c r="H132" s="74" cm="1">
        <f t="array" ref="H132">INDEX('FSM by LA'!$C$5:$C$157,$R132)</f>
        <v>8953</v>
      </c>
      <c r="I132" s="75" cm="1">
        <f t="array" ref="I132">INDEX('FSM by LA'!$F$5:$F$157,$R132)+INDEX('FSM by LA'!$I$5:$I$157,$R132)+INDEX('FSM by LA'!$L$5:$L$157,$R132)</f>
        <v>1556</v>
      </c>
      <c r="J132" s="75" cm="1">
        <f t="array" ref="J132">INDEX('FSM by LA'!$O$5:$O$157,$R132)+INDEX('FSM by LA'!$R$5:$R$157,$R132)+INDEX('FSM by LA'!$U$5:$U$157,$R132)+INDEX('FSM by LA'!$X$5:$X$157,$R132)</f>
        <v>3271</v>
      </c>
      <c r="K132" s="75" cm="1">
        <f t="array" ref="K132">INDEX('FSM by LA'!$AA$5:$AA$157,$R132)+INDEX('FSM by LA'!$AD$5:$AD$157,$R132)+INDEX('FSM by LA'!$AG$5:$AG$157,$R132)+INDEX('FSM by LA'!$AJ$5:$AJ$157,$R132)+INDEX('FSM by LA'!$AM$5:$AM$157,$R132)</f>
        <v>4126</v>
      </c>
      <c r="L132" s="57" t="s">
        <v>251</v>
      </c>
      <c r="M132" s="58">
        <f>E132</f>
        <v>3210</v>
      </c>
      <c r="N132" s="58">
        <f>SUM(J132:K132)</f>
        <v>7397</v>
      </c>
      <c r="O132" s="58">
        <f t="shared" si="14"/>
        <v>10607</v>
      </c>
      <c r="P132" s="58">
        <f t="shared" si="15"/>
        <v>4003</v>
      </c>
      <c r="R132" s="57">
        <f>MATCH($A132,'FSM by LA'!$B$5:$B$157,0)</f>
        <v>71</v>
      </c>
      <c r="S132" s="57">
        <f>MATCH($A132,'Universal Credit by LA'!$A$5:$A$332,0)</f>
        <v>296</v>
      </c>
    </row>
    <row r="133" spans="1:19">
      <c r="A133" s="57" t="s">
        <v>207</v>
      </c>
      <c r="B133" s="57" t="s">
        <v>76</v>
      </c>
      <c r="C133" s="74" cm="1">
        <f t="array" ref="C133">INDEX('FSM by LA'!$E$5:$E$157,$R133)</f>
        <v>28745</v>
      </c>
      <c r="D133" s="61" cm="1">
        <f t="array" ref="D133">IFERROR(INDEX('Universal Credit by LA'!$B$5:$B$332,$S133),0)</f>
        <v>12780</v>
      </c>
      <c r="E133" s="61" cm="1">
        <f t="array" ref="E133">IFERROR(INDEX('Universal Credit by LA'!$C$5:$C$332,$S133)+INDEX('Universal Credit by LA'!$D$5:$D$332,$S133)+INDEX('Universal Credit by LA'!$E$5:$E$332,$S133),0)</f>
        <v>2970</v>
      </c>
      <c r="F133" s="61" cm="1">
        <f t="array" ref="F133">IFERROR(INDEX('Universal Credit by LA'!$F$5:$F$332,$S133)+INDEX('Universal Credit by LA'!$G$5:$G$332,$S133)+INDEX('Universal Credit by LA'!$H$5:$H$332,$S133)+INDEX('Universal Credit by LA'!$I$5:$I$332,$S133),0)</f>
        <v>4390</v>
      </c>
      <c r="G133" s="61" cm="1">
        <f t="array" ref="G133">IFERROR(INDEX('Universal Credit by LA'!$J$5:$J$332,$S133)+INDEX('Universal Credit by LA'!$K$5:$K$332,$S133)+INDEX('Universal Credit by LA'!$L$5:$L$332,$S133)+INDEX('Universal Credit by LA'!$M$5:$M$332,$S133)+INDEX('Universal Credit by LA'!$N$5:$N$332,$S133),0)</f>
        <v>5420</v>
      </c>
      <c r="H133" s="74" cm="1">
        <f t="array" ref="H133">INDEX('FSM by LA'!$C$5:$C$157,$R133)</f>
        <v>7201</v>
      </c>
      <c r="I133" s="75" cm="1">
        <f t="array" ref="I133">INDEX('FSM by LA'!$F$5:$F$157,$R133)+INDEX('FSM by LA'!$I$5:$I$157,$R133)+INDEX('FSM by LA'!$L$5:$L$157,$R133)</f>
        <v>1182</v>
      </c>
      <c r="J133" s="75" cm="1">
        <f t="array" ref="J133">INDEX('FSM by LA'!$O$5:$O$157,$R133)+INDEX('FSM by LA'!$R$5:$R$157,$R133)+INDEX('FSM by LA'!$U$5:$U$157,$R133)+INDEX('FSM by LA'!$X$5:$X$157,$R133)</f>
        <v>2836</v>
      </c>
      <c r="K133" s="75" cm="1">
        <f t="array" ref="K133">INDEX('FSM by LA'!$AA$5:$AA$157,$R133)+INDEX('FSM by LA'!$AD$5:$AD$157,$R133)+INDEX('FSM by LA'!$AG$5:$AG$157,$R133)+INDEX('FSM by LA'!$AJ$5:$AJ$157,$R133)+INDEX('FSM by LA'!$AM$5:$AM$157,$R133)</f>
        <v>3183</v>
      </c>
      <c r="L133" s="57" t="s">
        <v>251</v>
      </c>
      <c r="M133" s="58">
        <f>E133</f>
        <v>2970</v>
      </c>
      <c r="N133" s="58">
        <f>SUM(J133:K133)</f>
        <v>6019</v>
      </c>
      <c r="O133" s="58">
        <f t="shared" si="14"/>
        <v>8989</v>
      </c>
      <c r="P133" s="58">
        <f t="shared" si="15"/>
        <v>3791</v>
      </c>
      <c r="R133" s="57">
        <f>MATCH($A133,'FSM by LA'!$B$5:$B$157,0)</f>
        <v>86</v>
      </c>
      <c r="S133" s="57">
        <f>MATCH($A133,'Universal Credit by LA'!$A$5:$A$332,0)</f>
        <v>92</v>
      </c>
    </row>
    <row r="134" spans="1:19">
      <c r="A134" s="57" t="s">
        <v>208</v>
      </c>
      <c r="B134" s="57" t="s">
        <v>73</v>
      </c>
      <c r="C134" s="74" cm="1">
        <f t="array" ref="C134">INDEX('FSM by LA'!$E$5:$E$157,$R134)</f>
        <v>17244</v>
      </c>
      <c r="D134" s="61" cm="1">
        <f t="array" ref="D134">IFERROR(INDEX('Universal Credit by LA'!$B$5:$B$332,$S134),0)</f>
        <v>8130</v>
      </c>
      <c r="E134" s="61" cm="1">
        <f t="array" ref="E134">IFERROR(INDEX('Universal Credit by LA'!$C$5:$C$332,$S134)+INDEX('Universal Credit by LA'!$D$5:$D$332,$S134)+INDEX('Universal Credit by LA'!$E$5:$E$332,$S134),0)</f>
        <v>1670</v>
      </c>
      <c r="F134" s="61" cm="1">
        <f t="array" ref="F134">IFERROR(INDEX('Universal Credit by LA'!$F$5:$F$332,$S134)+INDEX('Universal Credit by LA'!$G$5:$G$332,$S134)+INDEX('Universal Credit by LA'!$H$5:$H$332,$S134)+INDEX('Universal Credit by LA'!$I$5:$I$332,$S134),0)</f>
        <v>2710</v>
      </c>
      <c r="G134" s="61" cm="1">
        <f t="array" ref="G134">IFERROR(INDEX('Universal Credit by LA'!$J$5:$J$332,$S134)+INDEX('Universal Credit by LA'!$K$5:$K$332,$S134)+INDEX('Universal Credit by LA'!$L$5:$L$332,$S134)+INDEX('Universal Credit by LA'!$M$5:$M$332,$S134)+INDEX('Universal Credit by LA'!$N$5:$N$332,$S134),0)</f>
        <v>3750</v>
      </c>
      <c r="H134" s="74" cm="1">
        <f t="array" ref="H134">INDEX('FSM by LA'!$C$5:$C$157,$R134)</f>
        <v>4906</v>
      </c>
      <c r="I134" s="75" cm="1">
        <f t="array" ref="I134">INDEX('FSM by LA'!$F$5:$F$157,$R134)+INDEX('FSM by LA'!$I$5:$I$157,$R134)+INDEX('FSM by LA'!$L$5:$L$157,$R134)</f>
        <v>756</v>
      </c>
      <c r="J134" s="75" cm="1">
        <f t="array" ref="J134">INDEX('FSM by LA'!$O$5:$O$157,$R134)+INDEX('FSM by LA'!$R$5:$R$157,$R134)+INDEX('FSM by LA'!$U$5:$U$157,$R134)+INDEX('FSM by LA'!$X$5:$X$157,$R134)</f>
        <v>1743</v>
      </c>
      <c r="K134" s="75" cm="1">
        <f t="array" ref="K134">INDEX('FSM by LA'!$AA$5:$AA$157,$R134)+INDEX('FSM by LA'!$AD$5:$AD$157,$R134)+INDEX('FSM by LA'!$AG$5:$AG$157,$R134)+INDEX('FSM by LA'!$AJ$5:$AJ$157,$R134)+INDEX('FSM by LA'!$AM$5:$AM$157,$R134)</f>
        <v>2407</v>
      </c>
      <c r="L134" s="57" t="s">
        <v>251</v>
      </c>
      <c r="M134" s="58">
        <f>E134</f>
        <v>1670</v>
      </c>
      <c r="N134" s="58">
        <f>SUM(J134:K134)</f>
        <v>4150</v>
      </c>
      <c r="O134" s="58">
        <f t="shared" si="14"/>
        <v>5820</v>
      </c>
      <c r="P134" s="58">
        <f t="shared" si="15"/>
        <v>2310</v>
      </c>
      <c r="R134" s="57">
        <f>MATCH($A134,'FSM by LA'!$B$5:$B$157,0)</f>
        <v>152</v>
      </c>
      <c r="S134" s="57">
        <f>MATCH($A134,'Universal Credit by LA'!$A$5:$A$332,0)</f>
        <v>276</v>
      </c>
    </row>
    <row r="135" spans="1:19">
      <c r="A135" s="57" t="s">
        <v>209</v>
      </c>
      <c r="B135" s="57" t="s">
        <v>67</v>
      </c>
      <c r="C135" s="74" cm="1">
        <f t="array" ref="C135">INDEX('FSM by LA'!$E$5:$E$157,$R135)</f>
        <v>36532</v>
      </c>
      <c r="D135" s="61" cm="1">
        <f t="array" ref="D135">IFERROR(INDEX('Universal Credit by LA'!$B$5:$B$332,$S135),0)</f>
        <v>30000</v>
      </c>
      <c r="E135" s="61" cm="1">
        <f t="array" ref="E135">IFERROR(INDEX('Universal Credit by LA'!$C$5:$C$332,$S135)+INDEX('Universal Credit by LA'!$D$5:$D$332,$S135)+INDEX('Universal Credit by LA'!$E$5:$E$332,$S135),0)</f>
        <v>6750</v>
      </c>
      <c r="F135" s="61" cm="1">
        <f t="array" ref="F135">IFERROR(INDEX('Universal Credit by LA'!$F$5:$F$332,$S135)+INDEX('Universal Credit by LA'!$G$5:$G$332,$S135)+INDEX('Universal Credit by LA'!$H$5:$H$332,$S135)+INDEX('Universal Credit by LA'!$I$5:$I$332,$S135),0)</f>
        <v>10020</v>
      </c>
      <c r="G135" s="61" cm="1">
        <f t="array" ref="G135">IFERROR(INDEX('Universal Credit by LA'!$J$5:$J$332,$S135)+INDEX('Universal Credit by LA'!$K$5:$K$332,$S135)+INDEX('Universal Credit by LA'!$L$5:$L$332,$S135)+INDEX('Universal Credit by LA'!$M$5:$M$332,$S135)+INDEX('Universal Credit by LA'!$N$5:$N$332,$S135),0)</f>
        <v>13230</v>
      </c>
      <c r="H135" s="74" cm="1">
        <f t="array" ref="H135">INDEX('FSM by LA'!$C$5:$C$157,$R135)</f>
        <v>16277</v>
      </c>
      <c r="I135" s="75" cm="1">
        <f t="array" ref="I135">INDEX('FSM by LA'!$F$5:$F$157,$R135)+INDEX('FSM by LA'!$I$5:$I$157,$R135)+INDEX('FSM by LA'!$L$5:$L$157,$R135)</f>
        <v>3180</v>
      </c>
      <c r="J135" s="75" cm="1">
        <f t="array" ref="J135">INDEX('FSM by LA'!$O$5:$O$157,$R135)+INDEX('FSM by LA'!$R$5:$R$157,$R135)+INDEX('FSM by LA'!$U$5:$U$157,$R135)+INDEX('FSM by LA'!$X$5:$X$157,$R135)</f>
        <v>6037</v>
      </c>
      <c r="K135" s="75" cm="1">
        <f t="array" ref="K135">INDEX('FSM by LA'!$AA$5:$AA$157,$R135)+INDEX('FSM by LA'!$AD$5:$AD$157,$R135)+INDEX('FSM by LA'!$AG$5:$AG$157,$R135)+INDEX('FSM by LA'!$AJ$5:$AJ$157,$R135)+INDEX('FSM by LA'!$AM$5:$AM$157,$R135)</f>
        <v>7060</v>
      </c>
      <c r="L135" s="57" t="s">
        <v>250</v>
      </c>
      <c r="M135" s="58">
        <f>SUM(E135:F135)</f>
        <v>16770</v>
      </c>
      <c r="N135" s="58">
        <f>K135</f>
        <v>7060</v>
      </c>
      <c r="O135" s="58">
        <f t="shared" si="14"/>
        <v>23830</v>
      </c>
      <c r="P135" s="58">
        <f t="shared" si="15"/>
        <v>6170</v>
      </c>
      <c r="R135" s="57">
        <f>MATCH($A135,'FSM by LA'!$B$5:$B$157,0)</f>
        <v>116</v>
      </c>
      <c r="S135" s="57">
        <f>MATCH($A135,'Universal Credit by LA'!$A$5:$A$332,0)</f>
        <v>123</v>
      </c>
    </row>
    <row r="136" spans="1:19">
      <c r="A136" s="57" t="s">
        <v>210</v>
      </c>
      <c r="B136" s="57" t="s">
        <v>81</v>
      </c>
      <c r="C136" s="74" cm="1">
        <f t="array" ref="C136">INDEX('FSM by LA'!$E$5:$E$157,$R136)</f>
        <v>38635</v>
      </c>
      <c r="D136" s="61" cm="1">
        <f t="array" ref="D136">IFERROR(INDEX('Universal Credit by LA'!$B$5:$B$332,$S136),0)</f>
        <v>10180</v>
      </c>
      <c r="E136" s="61" cm="1">
        <f t="array" ref="E136">IFERROR(INDEX('Universal Credit by LA'!$C$5:$C$332,$S136)+INDEX('Universal Credit by LA'!$D$5:$D$332,$S136)+INDEX('Universal Credit by LA'!$E$5:$E$332,$S136),0)</f>
        <v>2020</v>
      </c>
      <c r="F136" s="61" cm="1">
        <f t="array" ref="F136">IFERROR(INDEX('Universal Credit by LA'!$F$5:$F$332,$S136)+INDEX('Universal Credit by LA'!$G$5:$G$332,$S136)+INDEX('Universal Credit by LA'!$H$5:$H$332,$S136)+INDEX('Universal Credit by LA'!$I$5:$I$332,$S136),0)</f>
        <v>3390</v>
      </c>
      <c r="G136" s="61" cm="1">
        <f t="array" ref="G136">IFERROR(INDEX('Universal Credit by LA'!$J$5:$J$332,$S136)+INDEX('Universal Credit by LA'!$K$5:$K$332,$S136)+INDEX('Universal Credit by LA'!$L$5:$L$332,$S136)+INDEX('Universal Credit by LA'!$M$5:$M$332,$S136)+INDEX('Universal Credit by LA'!$N$5:$N$332,$S136),0)</f>
        <v>4770</v>
      </c>
      <c r="H136" s="74" cm="1">
        <f t="array" ref="H136">INDEX('FSM by LA'!$C$5:$C$157,$R136)</f>
        <v>7253</v>
      </c>
      <c r="I136" s="75" cm="1">
        <f t="array" ref="I136">INDEX('FSM by LA'!$F$5:$F$157,$R136)+INDEX('FSM by LA'!$I$5:$I$157,$R136)+INDEX('FSM by LA'!$L$5:$L$157,$R136)</f>
        <v>1055</v>
      </c>
      <c r="J136" s="75" cm="1">
        <f t="array" ref="J136">INDEX('FSM by LA'!$O$5:$O$157,$R136)+INDEX('FSM by LA'!$R$5:$R$157,$R136)+INDEX('FSM by LA'!$U$5:$U$157,$R136)+INDEX('FSM by LA'!$X$5:$X$157,$R136)</f>
        <v>2804</v>
      </c>
      <c r="K136" s="75" cm="1">
        <f t="array" ref="K136">INDEX('FSM by LA'!$AA$5:$AA$157,$R136)+INDEX('FSM by LA'!$AD$5:$AD$157,$R136)+INDEX('FSM by LA'!$AG$5:$AG$157,$R136)+INDEX('FSM by LA'!$AJ$5:$AJ$157,$R136)+INDEX('FSM by LA'!$AM$5:$AM$157,$R136)</f>
        <v>3394</v>
      </c>
      <c r="L136" s="57" t="s">
        <v>251</v>
      </c>
      <c r="M136" s="58">
        <f>E136</f>
        <v>2020</v>
      </c>
      <c r="N136" s="58">
        <f>SUM(J136:K136)</f>
        <v>6198</v>
      </c>
      <c r="O136" s="58">
        <f t="shared" si="14"/>
        <v>8218</v>
      </c>
      <c r="P136" s="58">
        <f t="shared" si="15"/>
        <v>1962</v>
      </c>
      <c r="R136" s="57">
        <f>MATCH($A136,'FSM by LA'!$B$5:$B$157,0)</f>
        <v>32</v>
      </c>
      <c r="S136" s="57">
        <f>MATCH($A136,'Universal Credit by LA'!$A$5:$A$332,0)</f>
        <v>172</v>
      </c>
    </row>
    <row r="137" spans="1:19">
      <c r="A137" s="57" t="s">
        <v>211</v>
      </c>
      <c r="B137" s="57" t="s">
        <v>71</v>
      </c>
      <c r="C137" s="74" cm="1">
        <f t="array" ref="C137">INDEX('FSM by LA'!$E$5:$E$157,$R137)</f>
        <v>50034</v>
      </c>
      <c r="D137" s="61" cm="1">
        <f t="array" ref="D137">IFERROR(INDEX('Universal Credit by LA'!$B$5:$B$332,$S137),0)</f>
        <v>24570</v>
      </c>
      <c r="E137" s="61" cm="1">
        <f t="array" ref="E137">IFERROR(INDEX('Universal Credit by LA'!$C$5:$C$332,$S137)+INDEX('Universal Credit by LA'!$D$5:$D$332,$S137)+INDEX('Universal Credit by LA'!$E$5:$E$332,$S137),0)</f>
        <v>5560</v>
      </c>
      <c r="F137" s="61" cm="1">
        <f t="array" ref="F137">IFERROR(INDEX('Universal Credit by LA'!$F$5:$F$332,$S137)+INDEX('Universal Credit by LA'!$G$5:$G$332,$S137)+INDEX('Universal Credit by LA'!$H$5:$H$332,$S137)+INDEX('Universal Credit by LA'!$I$5:$I$332,$S137),0)</f>
        <v>8220</v>
      </c>
      <c r="G137" s="61" cm="1">
        <f t="array" ref="G137">IFERROR(INDEX('Universal Credit by LA'!$J$5:$J$332,$S137)+INDEX('Universal Credit by LA'!$K$5:$K$332,$S137)+INDEX('Universal Credit by LA'!$L$5:$L$332,$S137)+INDEX('Universal Credit by LA'!$M$5:$M$332,$S137)+INDEX('Universal Credit by LA'!$N$5:$N$332,$S137),0)</f>
        <v>10790</v>
      </c>
      <c r="H137" s="74" cm="1">
        <f t="array" ref="H137">INDEX('FSM by LA'!$C$5:$C$157,$R137)</f>
        <v>14345</v>
      </c>
      <c r="I137" s="75" cm="1">
        <f t="array" ref="I137">INDEX('FSM by LA'!$F$5:$F$157,$R137)+INDEX('FSM by LA'!$I$5:$I$157,$R137)+INDEX('FSM by LA'!$L$5:$L$157,$R137)</f>
        <v>2269</v>
      </c>
      <c r="J137" s="75" cm="1">
        <f t="array" ref="J137">INDEX('FSM by LA'!$O$5:$O$157,$R137)+INDEX('FSM by LA'!$R$5:$R$157,$R137)+INDEX('FSM by LA'!$U$5:$U$157,$R137)+INDEX('FSM by LA'!$X$5:$X$157,$R137)</f>
        <v>5321</v>
      </c>
      <c r="K137" s="75" cm="1">
        <f t="array" ref="K137">INDEX('FSM by LA'!$AA$5:$AA$157,$R137)+INDEX('FSM by LA'!$AD$5:$AD$157,$R137)+INDEX('FSM by LA'!$AG$5:$AG$157,$R137)+INDEX('FSM by LA'!$AJ$5:$AJ$157,$R137)+INDEX('FSM by LA'!$AM$5:$AM$157,$R137)</f>
        <v>6755</v>
      </c>
      <c r="L137" s="57" t="s">
        <v>251</v>
      </c>
      <c r="M137" s="58">
        <f>E137</f>
        <v>5560</v>
      </c>
      <c r="N137" s="58">
        <f>SUM(J137:K137)</f>
        <v>12076</v>
      </c>
      <c r="O137" s="58">
        <f t="shared" si="14"/>
        <v>17636</v>
      </c>
      <c r="P137" s="58">
        <f t="shared" si="15"/>
        <v>6934</v>
      </c>
      <c r="R137" s="57">
        <f>MATCH($A137,'FSM by LA'!$B$5:$B$157,0)</f>
        <v>50</v>
      </c>
      <c r="S137" s="57">
        <f>MATCH($A137,'Universal Credit by LA'!$A$5:$A$332,0)</f>
        <v>326</v>
      </c>
    </row>
    <row r="138" spans="1:19">
      <c r="A138" s="57" t="s">
        <v>212</v>
      </c>
      <c r="B138" s="57" t="s">
        <v>79</v>
      </c>
      <c r="C138" s="74" cm="1">
        <f t="array" ref="C138">INDEX('FSM by LA'!$E$5:$E$157,$R138)</f>
        <v>46712</v>
      </c>
      <c r="D138" s="61" cm="1">
        <f t="array" ref="D138">IFERROR(INDEX('Universal Credit by LA'!$B$5:$B$332,$S138),0)</f>
        <v>27020</v>
      </c>
      <c r="E138" s="61" cm="1">
        <f t="array" ref="E138">IFERROR(INDEX('Universal Credit by LA'!$C$5:$C$332,$S138)+INDEX('Universal Credit by LA'!$D$5:$D$332,$S138)+INDEX('Universal Credit by LA'!$E$5:$E$332,$S138),0)</f>
        <v>6250</v>
      </c>
      <c r="F138" s="61" cm="1">
        <f t="array" ref="F138">IFERROR(INDEX('Universal Credit by LA'!$F$5:$F$332,$S138)+INDEX('Universal Credit by LA'!$G$5:$G$332,$S138)+INDEX('Universal Credit by LA'!$H$5:$H$332,$S138)+INDEX('Universal Credit by LA'!$I$5:$I$332,$S138),0)</f>
        <v>9010</v>
      </c>
      <c r="G138" s="61" cm="1">
        <f t="array" ref="G138">IFERROR(INDEX('Universal Credit by LA'!$J$5:$J$332,$S138)+INDEX('Universal Credit by LA'!$K$5:$K$332,$S138)+INDEX('Universal Credit by LA'!$L$5:$L$332,$S138)+INDEX('Universal Credit by LA'!$M$5:$M$332,$S138)+INDEX('Universal Credit by LA'!$N$5:$N$332,$S138),0)</f>
        <v>11760</v>
      </c>
      <c r="H138" s="74" cm="1">
        <f t="array" ref="H138">INDEX('FSM by LA'!$C$5:$C$157,$R138)</f>
        <v>19025</v>
      </c>
      <c r="I138" s="75" cm="1">
        <f t="array" ref="I138">INDEX('FSM by LA'!$F$5:$F$157,$R138)+INDEX('FSM by LA'!$I$5:$I$157,$R138)+INDEX('FSM by LA'!$L$5:$L$157,$R138)</f>
        <v>3591</v>
      </c>
      <c r="J138" s="75" cm="1">
        <f t="array" ref="J138">INDEX('FSM by LA'!$O$5:$O$157,$R138)+INDEX('FSM by LA'!$R$5:$R$157,$R138)+INDEX('FSM by LA'!$U$5:$U$157,$R138)+INDEX('FSM by LA'!$X$5:$X$157,$R138)</f>
        <v>6875</v>
      </c>
      <c r="K138" s="75" cm="1">
        <f t="array" ref="K138">INDEX('FSM by LA'!$AA$5:$AA$157,$R138)+INDEX('FSM by LA'!$AD$5:$AD$157,$R138)+INDEX('FSM by LA'!$AG$5:$AG$157,$R138)+INDEX('FSM by LA'!$AJ$5:$AJ$157,$R138)+INDEX('FSM by LA'!$AM$5:$AM$157,$R138)</f>
        <v>8559</v>
      </c>
      <c r="L138" s="57" t="s">
        <v>251</v>
      </c>
      <c r="M138" s="58">
        <f>E138</f>
        <v>6250</v>
      </c>
      <c r="N138" s="58">
        <f>SUM(J138:K138)</f>
        <v>15434</v>
      </c>
      <c r="O138" s="58">
        <f t="shared" si="14"/>
        <v>21684</v>
      </c>
      <c r="P138" s="58">
        <f t="shared" si="15"/>
        <v>5336</v>
      </c>
      <c r="R138" s="57">
        <f>MATCH($A138,'FSM by LA'!$B$5:$B$157,0)</f>
        <v>72</v>
      </c>
      <c r="S138" s="57">
        <f>MATCH($A138,'Universal Credit by LA'!$A$5:$A$332,0)</f>
        <v>297</v>
      </c>
    </row>
    <row r="139" spans="1:19">
      <c r="A139" s="57" t="s">
        <v>213</v>
      </c>
      <c r="B139" s="57" t="s">
        <v>67</v>
      </c>
      <c r="C139" s="74" cm="1">
        <f t="array" ref="C139">INDEX('FSM by LA'!$E$5:$E$157,$R139)</f>
        <v>37050</v>
      </c>
      <c r="D139" s="61" cm="1">
        <f t="array" ref="D139">IFERROR(INDEX('Universal Credit by LA'!$B$5:$B$332,$S139),0)</f>
        <v>19520</v>
      </c>
      <c r="E139" s="61" cm="1">
        <f t="array" ref="E139">IFERROR(INDEX('Universal Credit by LA'!$C$5:$C$332,$S139)+INDEX('Universal Credit by LA'!$D$5:$D$332,$S139)+INDEX('Universal Credit by LA'!$E$5:$E$332,$S139),0)</f>
        <v>4240</v>
      </c>
      <c r="F139" s="61" cm="1">
        <f t="array" ref="F139">IFERROR(INDEX('Universal Credit by LA'!$F$5:$F$332,$S139)+INDEX('Universal Credit by LA'!$G$5:$G$332,$S139)+INDEX('Universal Credit by LA'!$H$5:$H$332,$S139)+INDEX('Universal Credit by LA'!$I$5:$I$332,$S139),0)</f>
        <v>6490</v>
      </c>
      <c r="G139" s="61" cm="1">
        <f t="array" ref="G139">IFERROR(INDEX('Universal Credit by LA'!$J$5:$J$332,$S139)+INDEX('Universal Credit by LA'!$K$5:$K$332,$S139)+INDEX('Universal Credit by LA'!$L$5:$L$332,$S139)+INDEX('Universal Credit by LA'!$M$5:$M$332,$S139)+INDEX('Universal Credit by LA'!$N$5:$N$332,$S139),0)</f>
        <v>8790</v>
      </c>
      <c r="H139" s="74" cm="1">
        <f t="array" ref="H139">INDEX('FSM by LA'!$C$5:$C$157,$R139)</f>
        <v>10356</v>
      </c>
      <c r="I139" s="75" cm="1">
        <f t="array" ref="I139">INDEX('FSM by LA'!$F$5:$F$157,$R139)+INDEX('FSM by LA'!$I$5:$I$157,$R139)+INDEX('FSM by LA'!$L$5:$L$157,$R139)</f>
        <v>1671</v>
      </c>
      <c r="J139" s="75" cm="1">
        <f t="array" ref="J139">INDEX('FSM by LA'!$O$5:$O$157,$R139)+INDEX('FSM by LA'!$R$5:$R$157,$R139)+INDEX('FSM by LA'!$U$5:$U$157,$R139)+INDEX('FSM by LA'!$X$5:$X$157,$R139)</f>
        <v>3712</v>
      </c>
      <c r="K139" s="75" cm="1">
        <f t="array" ref="K139">INDEX('FSM by LA'!$AA$5:$AA$157,$R139)+INDEX('FSM by LA'!$AD$5:$AD$157,$R139)+INDEX('FSM by LA'!$AG$5:$AG$157,$R139)+INDEX('FSM by LA'!$AJ$5:$AJ$157,$R139)+INDEX('FSM by LA'!$AM$5:$AM$157,$R139)</f>
        <v>4973</v>
      </c>
      <c r="L139" s="57" t="s">
        <v>250</v>
      </c>
      <c r="M139" s="58">
        <f>SUM(E139:F139)</f>
        <v>10730</v>
      </c>
      <c r="N139" s="58">
        <f>K139</f>
        <v>4973</v>
      </c>
      <c r="O139" s="58">
        <f t="shared" si="14"/>
        <v>15703</v>
      </c>
      <c r="P139" s="58">
        <f t="shared" si="15"/>
        <v>3817</v>
      </c>
      <c r="R139" s="57">
        <f>MATCH($A139,'FSM by LA'!$B$5:$B$157,0)</f>
        <v>117</v>
      </c>
      <c r="S139" s="57">
        <f>MATCH($A139,'Universal Credit by LA'!$A$5:$A$332,0)</f>
        <v>124</v>
      </c>
    </row>
    <row r="140" spans="1:19">
      <c r="A140" s="57" t="s">
        <v>214</v>
      </c>
      <c r="B140" s="57" t="s">
        <v>67</v>
      </c>
      <c r="C140" s="74" cm="1">
        <f t="array" ref="C140">INDEX('FSM by LA'!$E$5:$E$157,$R140)</f>
        <v>26305</v>
      </c>
      <c r="D140" s="61" cm="1">
        <f t="array" ref="D140">IFERROR(INDEX('Universal Credit by LA'!$B$5:$B$332,$S140),0)</f>
        <v>14990</v>
      </c>
      <c r="E140" s="61" cm="1">
        <f t="array" ref="E140">IFERROR(INDEX('Universal Credit by LA'!$C$5:$C$332,$S140)+INDEX('Universal Credit by LA'!$D$5:$D$332,$S140)+INDEX('Universal Credit by LA'!$E$5:$E$332,$S140),0)</f>
        <v>3280</v>
      </c>
      <c r="F140" s="61" cm="1">
        <f t="array" ref="F140">IFERROR(INDEX('Universal Credit by LA'!$F$5:$F$332,$S140)+INDEX('Universal Credit by LA'!$G$5:$G$332,$S140)+INDEX('Universal Credit by LA'!$H$5:$H$332,$S140)+INDEX('Universal Credit by LA'!$I$5:$I$332,$S140),0)</f>
        <v>5060</v>
      </c>
      <c r="G140" s="61" cm="1">
        <f t="array" ref="G140">IFERROR(INDEX('Universal Credit by LA'!$J$5:$J$332,$S140)+INDEX('Universal Credit by LA'!$K$5:$K$332,$S140)+INDEX('Universal Credit by LA'!$L$5:$L$332,$S140)+INDEX('Universal Credit by LA'!$M$5:$M$332,$S140)+INDEX('Universal Credit by LA'!$N$5:$N$332,$S140),0)</f>
        <v>6650</v>
      </c>
      <c r="H140" s="74" cm="1">
        <f t="array" ref="H140">INDEX('FSM by LA'!$C$5:$C$157,$R140)</f>
        <v>9092</v>
      </c>
      <c r="I140" s="75" cm="1">
        <f t="array" ref="I140">INDEX('FSM by LA'!$F$5:$F$157,$R140)+INDEX('FSM by LA'!$I$5:$I$157,$R140)+INDEX('FSM by LA'!$L$5:$L$157,$R140)</f>
        <v>1811</v>
      </c>
      <c r="J140" s="75" cm="1">
        <f t="array" ref="J140">INDEX('FSM by LA'!$O$5:$O$157,$R140)+INDEX('FSM by LA'!$R$5:$R$157,$R140)+INDEX('FSM by LA'!$U$5:$U$157,$R140)+INDEX('FSM by LA'!$X$5:$X$157,$R140)</f>
        <v>3215</v>
      </c>
      <c r="K140" s="75" cm="1">
        <f t="array" ref="K140">INDEX('FSM by LA'!$AA$5:$AA$157,$R140)+INDEX('FSM by LA'!$AD$5:$AD$157,$R140)+INDEX('FSM by LA'!$AG$5:$AG$157,$R140)+INDEX('FSM by LA'!$AJ$5:$AJ$157,$R140)+INDEX('FSM by LA'!$AM$5:$AM$157,$R140)</f>
        <v>4066</v>
      </c>
      <c r="L140" s="57" t="s">
        <v>250</v>
      </c>
      <c r="M140" s="58">
        <f>SUM(E140:F140)</f>
        <v>8340</v>
      </c>
      <c r="N140" s="58">
        <f>K140</f>
        <v>4066</v>
      </c>
      <c r="O140" s="58">
        <f t="shared" si="14"/>
        <v>12406</v>
      </c>
      <c r="P140" s="58">
        <f t="shared" si="15"/>
        <v>2584</v>
      </c>
      <c r="R140" s="57">
        <f>MATCH($A140,'FSM by LA'!$B$5:$B$157,0)</f>
        <v>118</v>
      </c>
      <c r="S140" s="57">
        <f>MATCH($A140,'Universal Credit by LA'!$A$5:$A$332,0)</f>
        <v>125</v>
      </c>
    </row>
    <row r="141" spans="1:19">
      <c r="A141" s="57" t="s">
        <v>215</v>
      </c>
      <c r="B141" s="57" t="s">
        <v>81</v>
      </c>
      <c r="C141" s="74" cm="1">
        <f t="array" ref="C141">INDEX('FSM by LA'!$E$5:$E$157,$R141)</f>
        <v>30995</v>
      </c>
      <c r="D141" s="61" cm="1">
        <f t="array" ref="D141">IFERROR(INDEX('Universal Credit by LA'!$B$5:$B$332,$S141),0)</f>
        <v>9960</v>
      </c>
      <c r="E141" s="61" cm="1">
        <f t="array" ref="E141">IFERROR(INDEX('Universal Credit by LA'!$C$5:$C$332,$S141)+INDEX('Universal Credit by LA'!$D$5:$D$332,$S141)+INDEX('Universal Credit by LA'!$E$5:$E$332,$S141),0)</f>
        <v>2170</v>
      </c>
      <c r="F141" s="61" cm="1">
        <f t="array" ref="F141">IFERROR(INDEX('Universal Credit by LA'!$F$5:$F$332,$S141)+INDEX('Universal Credit by LA'!$G$5:$G$332,$S141)+INDEX('Universal Credit by LA'!$H$5:$H$332,$S141)+INDEX('Universal Credit by LA'!$I$5:$I$332,$S141),0)</f>
        <v>3370</v>
      </c>
      <c r="G141" s="61" cm="1">
        <f t="array" ref="G141">IFERROR(INDEX('Universal Credit by LA'!$J$5:$J$332,$S141)+INDEX('Universal Credit by LA'!$K$5:$K$332,$S141)+INDEX('Universal Credit by LA'!$L$5:$L$332,$S141)+INDEX('Universal Credit by LA'!$M$5:$M$332,$S141)+INDEX('Universal Credit by LA'!$N$5:$N$332,$S141),0)</f>
        <v>4420</v>
      </c>
      <c r="H141" s="74" cm="1">
        <f t="array" ref="H141">INDEX('FSM by LA'!$C$5:$C$157,$R141)</f>
        <v>7769</v>
      </c>
      <c r="I141" s="75" cm="1">
        <f t="array" ref="I141">INDEX('FSM by LA'!$F$5:$F$157,$R141)+INDEX('FSM by LA'!$I$5:$I$157,$R141)+INDEX('FSM by LA'!$L$5:$L$157,$R141)</f>
        <v>1397</v>
      </c>
      <c r="J141" s="75" cm="1">
        <f t="array" ref="J141">INDEX('FSM by LA'!$O$5:$O$157,$R141)+INDEX('FSM by LA'!$R$5:$R$157,$R141)+INDEX('FSM by LA'!$U$5:$U$157,$R141)+INDEX('FSM by LA'!$X$5:$X$157,$R141)</f>
        <v>2910</v>
      </c>
      <c r="K141" s="75" cm="1">
        <f t="array" ref="K141">INDEX('FSM by LA'!$AA$5:$AA$157,$R141)+INDEX('FSM by LA'!$AD$5:$AD$157,$R141)+INDEX('FSM by LA'!$AG$5:$AG$157,$R141)+INDEX('FSM by LA'!$AJ$5:$AJ$157,$R141)+INDEX('FSM by LA'!$AM$5:$AM$157,$R141)</f>
        <v>3462</v>
      </c>
      <c r="L141" s="57" t="s">
        <v>251</v>
      </c>
      <c r="M141" s="58">
        <f>E141</f>
        <v>2170</v>
      </c>
      <c r="N141" s="58">
        <f>SUM(J141:K141)</f>
        <v>6372</v>
      </c>
      <c r="O141" s="58">
        <f t="shared" si="14"/>
        <v>8542</v>
      </c>
      <c r="P141" s="58">
        <f t="shared" si="15"/>
        <v>1418</v>
      </c>
      <c r="R141" s="57">
        <f>MATCH($A141,'FSM by LA'!$B$5:$B$157,0)</f>
        <v>33</v>
      </c>
      <c r="S141" s="57">
        <f>MATCH($A141,'Universal Credit by LA'!$A$5:$A$332,0)</f>
        <v>173</v>
      </c>
    </row>
    <row r="142" spans="1:19">
      <c r="A142" s="57" t="s">
        <v>216</v>
      </c>
      <c r="B142" s="57" t="s">
        <v>79</v>
      </c>
      <c r="C142" s="74" cm="1">
        <f t="array" ref="C142">INDEX('FSM by LA'!$E$5:$E$157,$R142)</f>
        <v>82461</v>
      </c>
      <c r="D142" s="61" cm="1">
        <f t="array" ref="D142">IFERROR(INDEX('Universal Credit by LA'!$B$5:$B$332,$S142),0)</f>
        <v>28950</v>
      </c>
      <c r="E142" s="61" cm="1">
        <f t="array" ref="E142">IFERROR(INDEX('Universal Credit by LA'!$C$5:$C$332,$S142)+INDEX('Universal Credit by LA'!$D$5:$D$332,$S142)+INDEX('Universal Credit by LA'!$E$5:$E$332,$S142),0)</f>
        <v>6640</v>
      </c>
      <c r="F142" s="61" cm="1">
        <f t="array" ref="F142">IFERROR(INDEX('Universal Credit by LA'!$F$5:$F$332,$S142)+INDEX('Universal Credit by LA'!$G$5:$G$332,$S142)+INDEX('Universal Credit by LA'!$H$5:$H$332,$S142)+INDEX('Universal Credit by LA'!$I$5:$I$332,$S142),0)</f>
        <v>9740</v>
      </c>
      <c r="G142" s="61" cm="1">
        <f t="array" ref="G142">IFERROR(INDEX('Universal Credit by LA'!$J$5:$J$332,$S142)+INDEX('Universal Credit by LA'!$K$5:$K$332,$S142)+INDEX('Universal Credit by LA'!$L$5:$L$332,$S142)+INDEX('Universal Credit by LA'!$M$5:$M$332,$S142)+INDEX('Universal Credit by LA'!$N$5:$N$332,$S142),0)</f>
        <v>12570</v>
      </c>
      <c r="H142" s="74" cm="1">
        <f t="array" ref="H142">INDEX('FSM by LA'!$C$5:$C$157,$R142)</f>
        <v>19254</v>
      </c>
      <c r="I142" s="75" cm="1">
        <f t="array" ref="I142">INDEX('FSM by LA'!$F$5:$F$157,$R142)+INDEX('FSM by LA'!$I$5:$I$157,$R142)+INDEX('FSM by LA'!$L$5:$L$157,$R142)</f>
        <v>3517</v>
      </c>
      <c r="J142" s="75" cm="1">
        <f t="array" ref="J142">INDEX('FSM by LA'!$O$5:$O$157,$R142)+INDEX('FSM by LA'!$R$5:$R$157,$R142)+INDEX('FSM by LA'!$U$5:$U$157,$R142)+INDEX('FSM by LA'!$X$5:$X$157,$R142)</f>
        <v>6968</v>
      </c>
      <c r="K142" s="75" cm="1">
        <f t="array" ref="K142">INDEX('FSM by LA'!$AA$5:$AA$157,$R142)+INDEX('FSM by LA'!$AD$5:$AD$157,$R142)+INDEX('FSM by LA'!$AG$5:$AG$157,$R142)+INDEX('FSM by LA'!$AJ$5:$AJ$157,$R142)+INDEX('FSM by LA'!$AM$5:$AM$157,$R142)</f>
        <v>8769</v>
      </c>
      <c r="L142" s="57" t="s">
        <v>251</v>
      </c>
      <c r="M142" s="58">
        <f>E142</f>
        <v>6640</v>
      </c>
      <c r="N142" s="58">
        <f>SUM(J142:K142)</f>
        <v>15737</v>
      </c>
      <c r="O142" s="58">
        <f t="shared" si="14"/>
        <v>22377</v>
      </c>
      <c r="P142" s="58">
        <f t="shared" si="15"/>
        <v>6573</v>
      </c>
      <c r="R142" s="57">
        <f>MATCH($A142,'FSM by LA'!$B$5:$B$157,0)</f>
        <v>73</v>
      </c>
      <c r="S142" s="57">
        <f>MATCH($A142,'Universal Credit by LA'!$A$5:$A$332,0)</f>
        <v>298</v>
      </c>
    </row>
    <row r="143" spans="1:19">
      <c r="A143" s="57" t="s">
        <v>217</v>
      </c>
      <c r="B143" s="57" t="s">
        <v>86</v>
      </c>
      <c r="C143" s="74" cm="1">
        <f t="array" ref="C143">INDEX('FSM by LA'!$E$5:$E$157,$R143)</f>
        <v>22934</v>
      </c>
      <c r="D143" s="61" cm="1">
        <f t="array" ref="D143">IFERROR(INDEX('Universal Credit by LA'!$B$5:$B$332,$S143),0)</f>
        <v>6230</v>
      </c>
      <c r="E143" s="61" cm="1">
        <f t="array" ref="E143">IFERROR(INDEX('Universal Credit by LA'!$C$5:$C$332,$S143)+INDEX('Universal Credit by LA'!$D$5:$D$332,$S143)+INDEX('Universal Credit by LA'!$E$5:$E$332,$S143),0)</f>
        <v>1400</v>
      </c>
      <c r="F143" s="61" cm="1">
        <f t="array" ref="F143">IFERROR(INDEX('Universal Credit by LA'!$F$5:$F$332,$S143)+INDEX('Universal Credit by LA'!$G$5:$G$332,$S143)+INDEX('Universal Credit by LA'!$H$5:$H$332,$S143)+INDEX('Universal Credit by LA'!$I$5:$I$332,$S143),0)</f>
        <v>2140</v>
      </c>
      <c r="G143" s="61" cm="1">
        <f t="array" ref="G143">IFERROR(INDEX('Universal Credit by LA'!$J$5:$J$332,$S143)+INDEX('Universal Credit by LA'!$K$5:$K$332,$S143)+INDEX('Universal Credit by LA'!$L$5:$L$332,$S143)+INDEX('Universal Credit by LA'!$M$5:$M$332,$S143)+INDEX('Universal Credit by LA'!$N$5:$N$332,$S143),0)</f>
        <v>2690</v>
      </c>
      <c r="H143" s="74" cm="1">
        <f t="array" ref="H143">INDEX('FSM by LA'!$C$5:$C$157,$R143)</f>
        <v>3892</v>
      </c>
      <c r="I143" s="75" cm="1">
        <f t="array" ref="I143">INDEX('FSM by LA'!$F$5:$F$157,$R143)+INDEX('FSM by LA'!$I$5:$I$157,$R143)+INDEX('FSM by LA'!$L$5:$L$157,$R143)</f>
        <v>609</v>
      </c>
      <c r="J143" s="75" cm="1">
        <f t="array" ref="J143">INDEX('FSM by LA'!$O$5:$O$157,$R143)+INDEX('FSM by LA'!$R$5:$R$157,$R143)+INDEX('FSM by LA'!$U$5:$U$157,$R143)+INDEX('FSM by LA'!$X$5:$X$157,$R143)</f>
        <v>1316</v>
      </c>
      <c r="K143" s="75" cm="1">
        <f t="array" ref="K143">INDEX('FSM by LA'!$AA$5:$AA$157,$R143)+INDEX('FSM by LA'!$AD$5:$AD$157,$R143)+INDEX('FSM by LA'!$AG$5:$AG$157,$R143)+INDEX('FSM by LA'!$AJ$5:$AJ$157,$R143)+INDEX('FSM by LA'!$AM$5:$AM$157,$R143)</f>
        <v>1967</v>
      </c>
      <c r="L143" s="57" t="s">
        <v>251</v>
      </c>
      <c r="M143" s="58">
        <f>E143</f>
        <v>1400</v>
      </c>
      <c r="N143" s="58">
        <f>SUM(J143:K143)</f>
        <v>3283</v>
      </c>
      <c r="O143" s="58">
        <f t="shared" si="14"/>
        <v>4683</v>
      </c>
      <c r="P143" s="58">
        <f t="shared" si="15"/>
        <v>1547</v>
      </c>
      <c r="R143" s="57">
        <f>MATCH($A143,'FSM by LA'!$B$5:$B$157,0)</f>
        <v>135</v>
      </c>
      <c r="S143" s="57">
        <f>MATCH($A143,'Universal Credit by LA'!$A$5:$A$332,0)</f>
        <v>237</v>
      </c>
    </row>
    <row r="144" spans="1:19">
      <c r="A144" s="57" t="s">
        <v>218</v>
      </c>
      <c r="B144" s="57" t="s">
        <v>110</v>
      </c>
      <c r="C144" s="74" cm="1">
        <f t="array" ref="C144">INDEX('FSM by LA'!$E$5:$E$157,$R144)</f>
        <v>61436</v>
      </c>
      <c r="D144" s="61" cm="1">
        <f t="array" ref="D144">IFERROR(INDEX('Universal Credit by LA'!$B$5:$B$332,$S144),0)</f>
        <v>22670</v>
      </c>
      <c r="E144" s="61" cm="1">
        <f t="array" ref="E144">IFERROR(INDEX('Universal Credit by LA'!$C$5:$C$332,$S144)+INDEX('Universal Credit by LA'!$D$5:$D$332,$S144)+INDEX('Universal Credit by LA'!$E$5:$E$332,$S144),0)</f>
        <v>4960</v>
      </c>
      <c r="F144" s="61" cm="1">
        <f t="array" ref="F144">IFERROR(INDEX('Universal Credit by LA'!$F$5:$F$332,$S144)+INDEX('Universal Credit by LA'!$G$5:$G$332,$S144)+INDEX('Universal Credit by LA'!$H$5:$H$332,$S144)+INDEX('Universal Credit by LA'!$I$5:$I$332,$S144),0)</f>
        <v>7640</v>
      </c>
      <c r="G144" s="61" cm="1">
        <f t="array" ref="G144">IFERROR(INDEX('Universal Credit by LA'!$J$5:$J$332,$S144)+INDEX('Universal Credit by LA'!$K$5:$K$332,$S144)+INDEX('Universal Credit by LA'!$L$5:$L$332,$S144)+INDEX('Universal Credit by LA'!$M$5:$M$332,$S144)+INDEX('Universal Credit by LA'!$N$5:$N$332,$S144),0)</f>
        <v>10070</v>
      </c>
      <c r="H144" s="74" cm="1">
        <f t="array" ref="H144">INDEX('FSM by LA'!$C$5:$C$157,$R144)</f>
        <v>11462</v>
      </c>
      <c r="I144" s="75" cm="1">
        <f t="array" ref="I144">INDEX('FSM by LA'!$F$5:$F$157,$R144)+INDEX('FSM by LA'!$I$5:$I$157,$R144)+INDEX('FSM by LA'!$L$5:$L$157,$R144)</f>
        <v>1813</v>
      </c>
      <c r="J144" s="75" cm="1">
        <f t="array" ref="J144">INDEX('FSM by LA'!$O$5:$O$157,$R144)+INDEX('FSM by LA'!$R$5:$R$157,$R144)+INDEX('FSM by LA'!$U$5:$U$157,$R144)+INDEX('FSM by LA'!$X$5:$X$157,$R144)</f>
        <v>4147</v>
      </c>
      <c r="K144" s="75" cm="1">
        <f t="array" ref="K144">INDEX('FSM by LA'!$AA$5:$AA$157,$R144)+INDEX('FSM by LA'!$AD$5:$AD$157,$R144)+INDEX('FSM by LA'!$AG$5:$AG$157,$R144)+INDEX('FSM by LA'!$AJ$5:$AJ$157,$R144)+INDEX('FSM by LA'!$AM$5:$AM$157,$R144)</f>
        <v>5502</v>
      </c>
      <c r="L144" s="57" t="s">
        <v>251</v>
      </c>
      <c r="M144" s="58">
        <f>E144</f>
        <v>4960</v>
      </c>
      <c r="N144" s="58">
        <f>SUM(J144:K144)</f>
        <v>9649</v>
      </c>
      <c r="O144" s="58">
        <f t="shared" si="14"/>
        <v>14609</v>
      </c>
      <c r="P144" s="58">
        <f t="shared" si="15"/>
        <v>8061</v>
      </c>
      <c r="R144" s="57">
        <f>MATCH($A144,'FSM by LA'!$B$5:$B$157,0)</f>
        <v>61</v>
      </c>
      <c r="S144" s="57">
        <f>MATCH($A144,'Universal Credit by LA'!$A$5:$A$332,0)</f>
        <v>41</v>
      </c>
    </row>
    <row r="145" spans="1:19">
      <c r="A145" s="57" t="s">
        <v>219</v>
      </c>
      <c r="B145" s="57" t="s">
        <v>86</v>
      </c>
      <c r="C145" s="74" cm="1">
        <f t="array" ref="C145">INDEX('FSM by LA'!$E$5:$E$157,$R145)</f>
        <v>111321</v>
      </c>
      <c r="D145" s="61" cm="1">
        <f t="array" ref="D145">IFERROR(INDEX('Universal Credit by LA'!$B$5:$B$332,$S145),0)</f>
        <v>40620</v>
      </c>
      <c r="E145" s="61" cm="1">
        <f t="array" ref="E145">IFERROR(INDEX('Universal Credit by LA'!$C$5:$C$332,$S145)+INDEX('Universal Credit by LA'!$D$5:$D$332,$S145)+INDEX('Universal Credit by LA'!$E$5:$E$332,$S145),0)</f>
        <v>9220</v>
      </c>
      <c r="F145" s="61" cm="1">
        <f t="array" ref="F145">IFERROR(INDEX('Universal Credit by LA'!$F$5:$F$332,$S145)+INDEX('Universal Credit by LA'!$G$5:$G$332,$S145)+INDEX('Universal Credit by LA'!$H$5:$H$332,$S145)+INDEX('Universal Credit by LA'!$I$5:$I$332,$S145),0)</f>
        <v>13660</v>
      </c>
      <c r="G145" s="61" cm="1">
        <f t="array" ref="G145">IFERROR(INDEX('Universal Credit by LA'!$J$5:$J$332,$S145)+INDEX('Universal Credit by LA'!$K$5:$K$332,$S145)+INDEX('Universal Credit by LA'!$L$5:$L$332,$S145)+INDEX('Universal Credit by LA'!$M$5:$M$332,$S145)+INDEX('Universal Credit by LA'!$N$5:$N$332,$S145),0)</f>
        <v>17740</v>
      </c>
      <c r="H145" s="74" cm="1">
        <f t="array" ref="H145">INDEX('FSM by LA'!$C$5:$C$157,$R145)</f>
        <v>18777</v>
      </c>
      <c r="I145" s="75" cm="1">
        <f t="array" ref="I145">INDEX('FSM by LA'!$F$5:$F$157,$R145)+INDEX('FSM by LA'!$I$5:$I$157,$R145)+INDEX('FSM by LA'!$L$5:$L$157,$R145)</f>
        <v>2997</v>
      </c>
      <c r="J145" s="75" cm="1">
        <f t="array" ref="J145">INDEX('FSM by LA'!$O$5:$O$157,$R145)+INDEX('FSM by LA'!$R$5:$R$157,$R145)+INDEX('FSM by LA'!$U$5:$U$157,$R145)+INDEX('FSM by LA'!$X$5:$X$157,$R145)</f>
        <v>6960</v>
      </c>
      <c r="K145" s="75" cm="1">
        <f t="array" ref="K145">INDEX('FSM by LA'!$AA$5:$AA$157,$R145)+INDEX('FSM by LA'!$AD$5:$AD$157,$R145)+INDEX('FSM by LA'!$AG$5:$AG$157,$R145)+INDEX('FSM by LA'!$AJ$5:$AJ$157,$R145)+INDEX('FSM by LA'!$AM$5:$AM$157,$R145)</f>
        <v>8820</v>
      </c>
      <c r="L145" s="57" t="s">
        <v>251</v>
      </c>
      <c r="M145" s="58">
        <f>E145</f>
        <v>9220</v>
      </c>
      <c r="N145" s="58">
        <f>SUM(J145:K145)</f>
        <v>15780</v>
      </c>
      <c r="O145" s="58">
        <f t="shared" si="14"/>
        <v>25000</v>
      </c>
      <c r="P145" s="58">
        <f t="shared" si="15"/>
        <v>15620</v>
      </c>
      <c r="R145" s="57">
        <f>MATCH($A145,'FSM by LA'!$B$5:$B$157,0)</f>
        <v>136</v>
      </c>
      <c r="S145" s="57">
        <f>MATCH($A145,'Universal Credit by LA'!$A$5:$A$332,0)</f>
        <v>238</v>
      </c>
    </row>
    <row r="146" spans="1:19">
      <c r="A146" s="57" t="s">
        <v>220</v>
      </c>
      <c r="B146" s="57" t="s">
        <v>67</v>
      </c>
      <c r="C146" s="74" cm="1">
        <f t="array" ref="C146">INDEX('FSM by LA'!$E$5:$E$157,$R146)</f>
        <v>15998</v>
      </c>
      <c r="D146" s="61" cm="1">
        <f t="array" ref="D146">IFERROR(INDEX('Universal Credit by LA'!$B$5:$B$332,$S146),0)</f>
        <v>8470</v>
      </c>
      <c r="E146" s="61" cm="1">
        <f t="array" ref="E146">IFERROR(INDEX('Universal Credit by LA'!$C$5:$C$332,$S146)+INDEX('Universal Credit by LA'!$D$5:$D$332,$S146)+INDEX('Universal Credit by LA'!$E$5:$E$332,$S146),0)</f>
        <v>1800</v>
      </c>
      <c r="F146" s="61" cm="1">
        <f t="array" ref="F146">IFERROR(INDEX('Universal Credit by LA'!$F$5:$F$332,$S146)+INDEX('Universal Credit by LA'!$G$5:$G$332,$S146)+INDEX('Universal Credit by LA'!$H$5:$H$332,$S146)+INDEX('Universal Credit by LA'!$I$5:$I$332,$S146),0)</f>
        <v>2740</v>
      </c>
      <c r="G146" s="61" cm="1">
        <f t="array" ref="G146">IFERROR(INDEX('Universal Credit by LA'!$J$5:$J$332,$S146)+INDEX('Universal Credit by LA'!$K$5:$K$332,$S146)+INDEX('Universal Credit by LA'!$L$5:$L$332,$S146)+INDEX('Universal Credit by LA'!$M$5:$M$332,$S146)+INDEX('Universal Credit by LA'!$N$5:$N$332,$S146),0)</f>
        <v>3930</v>
      </c>
      <c r="H146" s="74" cm="1">
        <f t="array" ref="H146">INDEX('FSM by LA'!$C$5:$C$157,$R146)</f>
        <v>7507</v>
      </c>
      <c r="I146" s="75" cm="1">
        <f t="array" ref="I146">INDEX('FSM by LA'!$F$5:$F$157,$R146)+INDEX('FSM by LA'!$I$5:$I$157,$R146)+INDEX('FSM by LA'!$L$5:$L$157,$R146)</f>
        <v>1096</v>
      </c>
      <c r="J146" s="75" cm="1">
        <f t="array" ref="J146">INDEX('FSM by LA'!$O$5:$O$157,$R146)+INDEX('FSM by LA'!$R$5:$R$157,$R146)+INDEX('FSM by LA'!$U$5:$U$157,$R146)+INDEX('FSM by LA'!$X$5:$X$157,$R146)</f>
        <v>2015</v>
      </c>
      <c r="K146" s="75" cm="1">
        <f t="array" ref="K146">INDEX('FSM by LA'!$AA$5:$AA$157,$R146)+INDEX('FSM by LA'!$AD$5:$AD$157,$R146)+INDEX('FSM by LA'!$AG$5:$AG$157,$R146)+INDEX('FSM by LA'!$AJ$5:$AJ$157,$R146)+INDEX('FSM by LA'!$AM$5:$AM$157,$R146)</f>
        <v>4396</v>
      </c>
      <c r="L146" s="57" t="s">
        <v>250</v>
      </c>
      <c r="M146" s="58">
        <f>SUM(E146:F146)</f>
        <v>4540</v>
      </c>
      <c r="N146" s="58">
        <f>K146</f>
        <v>4396</v>
      </c>
      <c r="O146" s="58">
        <f t="shared" si="14"/>
        <v>8936</v>
      </c>
      <c r="P146" s="58">
        <f t="shared" si="15"/>
        <v>-466</v>
      </c>
      <c r="R146" s="57">
        <f>MATCH($A146,'FSM by LA'!$B$5:$B$157,0)</f>
        <v>119</v>
      </c>
      <c r="S146" s="57">
        <f>MATCH($A146,'Universal Credit by LA'!$A$5:$A$332,0)</f>
        <v>126</v>
      </c>
    </row>
    <row r="147" spans="1:19">
      <c r="A147" s="57" t="s">
        <v>221</v>
      </c>
      <c r="B147" s="57" t="s">
        <v>81</v>
      </c>
      <c r="C147" s="74" cm="1">
        <f t="array" ref="C147">INDEX('FSM by LA'!$E$5:$E$157,$R147)</f>
        <v>26450</v>
      </c>
      <c r="D147" s="61" cm="1">
        <f t="array" ref="D147">IFERROR(INDEX('Universal Credit by LA'!$B$5:$B$332,$S147),0)</f>
        <v>8080</v>
      </c>
      <c r="E147" s="61" cm="1">
        <f t="array" ref="E147">IFERROR(INDEX('Universal Credit by LA'!$C$5:$C$332,$S147)+INDEX('Universal Credit by LA'!$D$5:$D$332,$S147)+INDEX('Universal Credit by LA'!$E$5:$E$332,$S147),0)</f>
        <v>1690</v>
      </c>
      <c r="F147" s="61" cm="1">
        <f t="array" ref="F147">IFERROR(INDEX('Universal Credit by LA'!$F$5:$F$332,$S147)+INDEX('Universal Credit by LA'!$G$5:$G$332,$S147)+INDEX('Universal Credit by LA'!$H$5:$H$332,$S147)+INDEX('Universal Credit by LA'!$I$5:$I$332,$S147),0)</f>
        <v>2780</v>
      </c>
      <c r="G147" s="61" cm="1">
        <f t="array" ref="G147">IFERROR(INDEX('Universal Credit by LA'!$J$5:$J$332,$S147)+INDEX('Universal Credit by LA'!$K$5:$K$332,$S147)+INDEX('Universal Credit by LA'!$L$5:$L$332,$S147)+INDEX('Universal Credit by LA'!$M$5:$M$332,$S147)+INDEX('Universal Credit by LA'!$N$5:$N$332,$S147),0)</f>
        <v>3610</v>
      </c>
      <c r="H147" s="74" cm="1">
        <f t="array" ref="H147">INDEX('FSM by LA'!$C$5:$C$157,$R147)</f>
        <v>4519</v>
      </c>
      <c r="I147" s="75" cm="1">
        <f t="array" ref="I147">INDEX('FSM by LA'!$F$5:$F$157,$R147)+INDEX('FSM by LA'!$I$5:$I$157,$R147)+INDEX('FSM by LA'!$L$5:$L$157,$R147)</f>
        <v>682</v>
      </c>
      <c r="J147" s="75" cm="1">
        <f t="array" ref="J147">INDEX('FSM by LA'!$O$5:$O$157,$R147)+INDEX('FSM by LA'!$R$5:$R$157,$R147)+INDEX('FSM by LA'!$U$5:$U$157,$R147)+INDEX('FSM by LA'!$X$5:$X$157,$R147)</f>
        <v>1599</v>
      </c>
      <c r="K147" s="75" cm="1">
        <f t="array" ref="K147">INDEX('FSM by LA'!$AA$5:$AA$157,$R147)+INDEX('FSM by LA'!$AD$5:$AD$157,$R147)+INDEX('FSM by LA'!$AG$5:$AG$157,$R147)+INDEX('FSM by LA'!$AJ$5:$AJ$157,$R147)+INDEX('FSM by LA'!$AM$5:$AM$157,$R147)</f>
        <v>2238</v>
      </c>
      <c r="L147" s="57" t="s">
        <v>251</v>
      </c>
      <c r="M147" s="58">
        <f t="shared" ref="M147:M155" si="16">E147</f>
        <v>1690</v>
      </c>
      <c r="N147" s="58">
        <f t="shared" ref="N147:N155" si="17">SUM(J147:K147)</f>
        <v>3837</v>
      </c>
      <c r="O147" s="58">
        <f t="shared" si="14"/>
        <v>5527</v>
      </c>
      <c r="P147" s="58">
        <f t="shared" si="15"/>
        <v>2553</v>
      </c>
      <c r="R147" s="57">
        <f>MATCH($A147,'FSM by LA'!$B$5:$B$157,0)</f>
        <v>34</v>
      </c>
      <c r="S147" s="57">
        <f>MATCH($A147,'Universal Credit by LA'!$A$5:$A$332,0)</f>
        <v>174</v>
      </c>
    </row>
    <row r="148" spans="1:19">
      <c r="A148" s="57" t="s">
        <v>222</v>
      </c>
      <c r="B148" s="57" t="s">
        <v>81</v>
      </c>
      <c r="C148" s="74" cm="1">
        <f t="array" ref="C148">INDEX('FSM by LA'!$E$5:$E$157,$R148)</f>
        <v>46140</v>
      </c>
      <c r="D148" s="61" cm="1">
        <f t="array" ref="D148">IFERROR(INDEX('Universal Credit by LA'!$B$5:$B$332,$S148),0)</f>
        <v>20430</v>
      </c>
      <c r="E148" s="61" cm="1">
        <f t="array" ref="E148">IFERROR(INDEX('Universal Credit by LA'!$C$5:$C$332,$S148)+INDEX('Universal Credit by LA'!$D$5:$D$332,$S148)+INDEX('Universal Credit by LA'!$E$5:$E$332,$S148),0)</f>
        <v>4580</v>
      </c>
      <c r="F148" s="61" cm="1">
        <f t="array" ref="F148">IFERROR(INDEX('Universal Credit by LA'!$F$5:$F$332,$S148)+INDEX('Universal Credit by LA'!$G$5:$G$332,$S148)+INDEX('Universal Credit by LA'!$H$5:$H$332,$S148)+INDEX('Universal Credit by LA'!$I$5:$I$332,$S148),0)</f>
        <v>7000</v>
      </c>
      <c r="G148" s="61" cm="1">
        <f t="array" ref="G148">IFERROR(INDEX('Universal Credit by LA'!$J$5:$J$332,$S148)+INDEX('Universal Credit by LA'!$K$5:$K$332,$S148)+INDEX('Universal Credit by LA'!$L$5:$L$332,$S148)+INDEX('Universal Credit by LA'!$M$5:$M$332,$S148)+INDEX('Universal Credit by LA'!$N$5:$N$332,$S148),0)</f>
        <v>8850</v>
      </c>
      <c r="H148" s="74" cm="1">
        <f t="array" ref="H148">INDEX('FSM by LA'!$C$5:$C$157,$R148)</f>
        <v>13944</v>
      </c>
      <c r="I148" s="75" cm="1">
        <f t="array" ref="I148">INDEX('FSM by LA'!$F$5:$F$157,$R148)+INDEX('FSM by LA'!$I$5:$I$157,$R148)+INDEX('FSM by LA'!$L$5:$L$157,$R148)</f>
        <v>2449</v>
      </c>
      <c r="J148" s="75" cm="1">
        <f t="array" ref="J148">INDEX('FSM by LA'!$O$5:$O$157,$R148)+INDEX('FSM by LA'!$R$5:$R$157,$R148)+INDEX('FSM by LA'!$U$5:$U$157,$R148)+INDEX('FSM by LA'!$X$5:$X$157,$R148)</f>
        <v>5234</v>
      </c>
      <c r="K148" s="75" cm="1">
        <f t="array" ref="K148">INDEX('FSM by LA'!$AA$5:$AA$157,$R148)+INDEX('FSM by LA'!$AD$5:$AD$157,$R148)+INDEX('FSM by LA'!$AG$5:$AG$157,$R148)+INDEX('FSM by LA'!$AJ$5:$AJ$157,$R148)+INDEX('FSM by LA'!$AM$5:$AM$157,$R148)</f>
        <v>6261</v>
      </c>
      <c r="L148" s="57" t="s">
        <v>251</v>
      </c>
      <c r="M148" s="58">
        <f t="shared" si="16"/>
        <v>4580</v>
      </c>
      <c r="N148" s="58">
        <f t="shared" si="17"/>
        <v>11495</v>
      </c>
      <c r="O148" s="58">
        <f t="shared" si="14"/>
        <v>16075</v>
      </c>
      <c r="P148" s="58">
        <f t="shared" si="15"/>
        <v>4355</v>
      </c>
      <c r="R148" s="57">
        <f>MATCH($A148,'FSM by LA'!$B$5:$B$157,0)</f>
        <v>35</v>
      </c>
      <c r="S148" s="57">
        <f>MATCH($A148,'Universal Credit by LA'!$A$5:$A$332,0)</f>
        <v>175</v>
      </c>
    </row>
    <row r="149" spans="1:19">
      <c r="A149" s="57" t="s">
        <v>223</v>
      </c>
      <c r="B149" s="57" t="s">
        <v>73</v>
      </c>
      <c r="C149" s="74" cm="1">
        <f t="array" ref="C149">INDEX('FSM by LA'!$E$5:$E$157,$R149)</f>
        <v>63583</v>
      </c>
      <c r="D149" s="61" cm="1">
        <f t="array" ref="D149">IFERROR(INDEX('Universal Credit by LA'!$B$5:$B$332,$S149),0)</f>
        <v>21670</v>
      </c>
      <c r="E149" s="61" cm="1">
        <f t="array" ref="E149">IFERROR(INDEX('Universal Credit by LA'!$C$5:$C$332,$S149)+INDEX('Universal Credit by LA'!$D$5:$D$332,$S149)+INDEX('Universal Credit by LA'!$E$5:$E$332,$S149),0)</f>
        <v>4680</v>
      </c>
      <c r="F149" s="61" cm="1">
        <f t="array" ref="F149">IFERROR(INDEX('Universal Credit by LA'!$F$5:$F$332,$S149)+INDEX('Universal Credit by LA'!$G$5:$G$332,$S149)+INDEX('Universal Credit by LA'!$H$5:$H$332,$S149)+INDEX('Universal Credit by LA'!$I$5:$I$332,$S149),0)</f>
        <v>7180</v>
      </c>
      <c r="G149" s="61" cm="1">
        <f t="array" ref="G149">IFERROR(INDEX('Universal Credit by LA'!$J$5:$J$332,$S149)+INDEX('Universal Credit by LA'!$K$5:$K$332,$S149)+INDEX('Universal Credit by LA'!$L$5:$L$332,$S149)+INDEX('Universal Credit by LA'!$M$5:$M$332,$S149)+INDEX('Universal Credit by LA'!$N$5:$N$332,$S149),0)</f>
        <v>9810</v>
      </c>
      <c r="H149" s="74" cm="1">
        <f t="array" ref="H149">INDEX('FSM by LA'!$C$5:$C$157,$R149)</f>
        <v>11552</v>
      </c>
      <c r="I149" s="75" cm="1">
        <f t="array" ref="I149">INDEX('FSM by LA'!$F$5:$F$157,$R149)+INDEX('FSM by LA'!$I$5:$I$157,$R149)+INDEX('FSM by LA'!$L$5:$L$157,$R149)</f>
        <v>1965</v>
      </c>
      <c r="J149" s="75" cm="1">
        <f t="array" ref="J149">INDEX('FSM by LA'!$O$5:$O$157,$R149)+INDEX('FSM by LA'!$R$5:$R$157,$R149)+INDEX('FSM by LA'!$U$5:$U$157,$R149)+INDEX('FSM by LA'!$X$5:$X$157,$R149)</f>
        <v>4109</v>
      </c>
      <c r="K149" s="75" cm="1">
        <f t="array" ref="K149">INDEX('FSM by LA'!$AA$5:$AA$157,$R149)+INDEX('FSM by LA'!$AD$5:$AD$157,$R149)+INDEX('FSM by LA'!$AG$5:$AG$157,$R149)+INDEX('FSM by LA'!$AJ$5:$AJ$157,$R149)+INDEX('FSM by LA'!$AM$5:$AM$157,$R149)</f>
        <v>5478</v>
      </c>
      <c r="L149" s="57" t="s">
        <v>251</v>
      </c>
      <c r="M149" s="58">
        <f t="shared" si="16"/>
        <v>4680</v>
      </c>
      <c r="N149" s="58">
        <f t="shared" si="17"/>
        <v>9587</v>
      </c>
      <c r="O149" s="58">
        <f t="shared" si="14"/>
        <v>14267</v>
      </c>
      <c r="P149" s="58">
        <f t="shared" si="15"/>
        <v>7403</v>
      </c>
      <c r="R149" s="57">
        <f>MATCH($A149,'FSM by LA'!$B$5:$B$157,0)</f>
        <v>153</v>
      </c>
      <c r="S149" s="57">
        <f>MATCH($A149,'Universal Credit by LA'!$A$5:$A$332,0)</f>
        <v>277</v>
      </c>
    </row>
    <row r="150" spans="1:19">
      <c r="A150" s="57" t="s">
        <v>224</v>
      </c>
      <c r="B150" s="57" t="s">
        <v>86</v>
      </c>
      <c r="C150" s="74" cm="1">
        <f t="array" ref="C150">INDEX('FSM by LA'!$E$5:$E$157,$R150)</f>
        <v>20010</v>
      </c>
      <c r="D150" s="61" cm="1">
        <f t="array" ref="D150">IFERROR(INDEX('Universal Credit by LA'!$B$5:$B$332,$S150),0)</f>
        <v>4820</v>
      </c>
      <c r="E150" s="61" cm="1">
        <f t="array" ref="E150">IFERROR(INDEX('Universal Credit by LA'!$C$5:$C$332,$S150)+INDEX('Universal Credit by LA'!$D$5:$D$332,$S150)+INDEX('Universal Credit by LA'!$E$5:$E$332,$S150),0)</f>
        <v>1110</v>
      </c>
      <c r="F150" s="61" cm="1">
        <f t="array" ref="F150">IFERROR(INDEX('Universal Credit by LA'!$F$5:$F$332,$S150)+INDEX('Universal Credit by LA'!$G$5:$G$332,$S150)+INDEX('Universal Credit by LA'!$H$5:$H$332,$S150)+INDEX('Universal Credit by LA'!$I$5:$I$332,$S150),0)</f>
        <v>1580</v>
      </c>
      <c r="G150" s="61" cm="1">
        <f t="array" ref="G150">IFERROR(INDEX('Universal Credit by LA'!$J$5:$J$332,$S150)+INDEX('Universal Credit by LA'!$K$5:$K$332,$S150)+INDEX('Universal Credit by LA'!$L$5:$L$332,$S150)+INDEX('Universal Credit by LA'!$M$5:$M$332,$S150)+INDEX('Universal Credit by LA'!$N$5:$N$332,$S150),0)</f>
        <v>2130</v>
      </c>
      <c r="H150" s="74" cm="1">
        <f t="array" ref="H150">INDEX('FSM by LA'!$C$5:$C$157,$R150)</f>
        <v>3330</v>
      </c>
      <c r="I150" s="75" cm="1">
        <f t="array" ref="I150">INDEX('FSM by LA'!$F$5:$F$157,$R150)+INDEX('FSM by LA'!$I$5:$I$157,$R150)+INDEX('FSM by LA'!$L$5:$L$157,$R150)</f>
        <v>543</v>
      </c>
      <c r="J150" s="75" cm="1">
        <f t="array" ref="J150">INDEX('FSM by LA'!$O$5:$O$157,$R150)+INDEX('FSM by LA'!$R$5:$R$157,$R150)+INDEX('FSM by LA'!$U$5:$U$157,$R150)+INDEX('FSM by LA'!$X$5:$X$157,$R150)</f>
        <v>1060</v>
      </c>
      <c r="K150" s="75" cm="1">
        <f t="array" ref="K150">INDEX('FSM by LA'!$AA$5:$AA$157,$R150)+INDEX('FSM by LA'!$AD$5:$AD$157,$R150)+INDEX('FSM by LA'!$AG$5:$AG$157,$R150)+INDEX('FSM by LA'!$AJ$5:$AJ$157,$R150)+INDEX('FSM by LA'!$AM$5:$AM$157,$R150)</f>
        <v>1727</v>
      </c>
      <c r="L150" s="57" t="s">
        <v>251</v>
      </c>
      <c r="M150" s="58">
        <f t="shared" si="16"/>
        <v>1110</v>
      </c>
      <c r="N150" s="58">
        <f t="shared" si="17"/>
        <v>2787</v>
      </c>
      <c r="O150" s="58">
        <f t="shared" si="14"/>
        <v>3897</v>
      </c>
      <c r="P150" s="58">
        <f t="shared" si="15"/>
        <v>923</v>
      </c>
      <c r="R150" s="57">
        <f>MATCH($A150,'FSM by LA'!$B$5:$B$157,0)</f>
        <v>137</v>
      </c>
      <c r="S150" s="57">
        <f>MATCH($A150,'Universal Credit by LA'!$A$5:$A$332,0)</f>
        <v>246</v>
      </c>
    </row>
    <row r="151" spans="1:19">
      <c r="A151" s="57" t="s">
        <v>225</v>
      </c>
      <c r="B151" s="57" t="s">
        <v>81</v>
      </c>
      <c r="C151" s="74" cm="1">
        <f t="array" ref="C151">INDEX('FSM by LA'!$E$5:$E$157,$R151)</f>
        <v>44176</v>
      </c>
      <c r="D151" s="61" cm="1">
        <f t="array" ref="D151">IFERROR(INDEX('Universal Credit by LA'!$B$5:$B$332,$S151),0)</f>
        <v>20250</v>
      </c>
      <c r="E151" s="61" cm="1">
        <f t="array" ref="E151">IFERROR(INDEX('Universal Credit by LA'!$C$5:$C$332,$S151)+INDEX('Universal Credit by LA'!$D$5:$D$332,$S151)+INDEX('Universal Credit by LA'!$E$5:$E$332,$S151),0)</f>
        <v>4350</v>
      </c>
      <c r="F151" s="61" cm="1">
        <f t="array" ref="F151">IFERROR(INDEX('Universal Credit by LA'!$F$5:$F$332,$S151)+INDEX('Universal Credit by LA'!$G$5:$G$332,$S151)+INDEX('Universal Credit by LA'!$H$5:$H$332,$S151)+INDEX('Universal Credit by LA'!$I$5:$I$332,$S151),0)</f>
        <v>6690</v>
      </c>
      <c r="G151" s="61" cm="1">
        <f t="array" ref="G151">IFERROR(INDEX('Universal Credit by LA'!$J$5:$J$332,$S151)+INDEX('Universal Credit by LA'!$K$5:$K$332,$S151)+INDEX('Universal Credit by LA'!$L$5:$L$332,$S151)+INDEX('Universal Credit by LA'!$M$5:$M$332,$S151)+INDEX('Universal Credit by LA'!$N$5:$N$332,$S151),0)</f>
        <v>9210</v>
      </c>
      <c r="H151" s="74" cm="1">
        <f t="array" ref="H151">INDEX('FSM by LA'!$C$5:$C$157,$R151)</f>
        <v>15175</v>
      </c>
      <c r="I151" s="75" cm="1">
        <f t="array" ref="I151">INDEX('FSM by LA'!$F$5:$F$157,$R151)+INDEX('FSM by LA'!$I$5:$I$157,$R151)+INDEX('FSM by LA'!$L$5:$L$157,$R151)</f>
        <v>2741</v>
      </c>
      <c r="J151" s="75" cm="1">
        <f t="array" ref="J151">INDEX('FSM by LA'!$O$5:$O$157,$R151)+INDEX('FSM by LA'!$R$5:$R$157,$R151)+INDEX('FSM by LA'!$U$5:$U$157,$R151)+INDEX('FSM by LA'!$X$5:$X$157,$R151)</f>
        <v>5404</v>
      </c>
      <c r="K151" s="75" cm="1">
        <f t="array" ref="K151">INDEX('FSM by LA'!$AA$5:$AA$157,$R151)+INDEX('FSM by LA'!$AD$5:$AD$157,$R151)+INDEX('FSM by LA'!$AG$5:$AG$157,$R151)+INDEX('FSM by LA'!$AJ$5:$AJ$157,$R151)+INDEX('FSM by LA'!$AM$5:$AM$157,$R151)</f>
        <v>7030</v>
      </c>
      <c r="L151" s="57" t="s">
        <v>251</v>
      </c>
      <c r="M151" s="58">
        <f t="shared" si="16"/>
        <v>4350</v>
      </c>
      <c r="N151" s="58">
        <f t="shared" si="17"/>
        <v>12434</v>
      </c>
      <c r="O151" s="58">
        <f t="shared" si="14"/>
        <v>16784</v>
      </c>
      <c r="P151" s="58">
        <f t="shared" si="15"/>
        <v>3466</v>
      </c>
      <c r="R151" s="57">
        <f>MATCH($A151,'FSM by LA'!$B$5:$B$157,0)</f>
        <v>36</v>
      </c>
      <c r="S151" s="57">
        <f>MATCH($A151,'Universal Credit by LA'!$A$5:$A$332,0)</f>
        <v>176</v>
      </c>
    </row>
    <row r="152" spans="1:19">
      <c r="A152" s="57" t="s">
        <v>226</v>
      </c>
      <c r="B152" s="57" t="s">
        <v>86</v>
      </c>
      <c r="C152" s="74" cm="1">
        <f t="array" ref="C152">INDEX('FSM by LA'!$E$5:$E$157,$R152)</f>
        <v>26824</v>
      </c>
      <c r="D152" s="61" cm="1">
        <f t="array" ref="D152">IFERROR(INDEX('Universal Credit by LA'!$B$5:$B$332,$S152),0)</f>
        <v>5350</v>
      </c>
      <c r="E152" s="61" cm="1">
        <f t="array" ref="E152">IFERROR(INDEX('Universal Credit by LA'!$C$5:$C$332,$S152)+INDEX('Universal Credit by LA'!$D$5:$D$332,$S152)+INDEX('Universal Credit by LA'!$E$5:$E$332,$S152),0)</f>
        <v>1230</v>
      </c>
      <c r="F152" s="61" cm="1">
        <f t="array" ref="F152">IFERROR(INDEX('Universal Credit by LA'!$F$5:$F$332,$S152)+INDEX('Universal Credit by LA'!$G$5:$G$332,$S152)+INDEX('Universal Credit by LA'!$H$5:$H$332,$S152)+INDEX('Universal Credit by LA'!$I$5:$I$332,$S152),0)</f>
        <v>1820</v>
      </c>
      <c r="G152" s="61" cm="1">
        <f t="array" ref="G152">IFERROR(INDEX('Universal Credit by LA'!$J$5:$J$332,$S152)+INDEX('Universal Credit by LA'!$K$5:$K$332,$S152)+INDEX('Universal Credit by LA'!$L$5:$L$332,$S152)+INDEX('Universal Credit by LA'!$M$5:$M$332,$S152)+INDEX('Universal Credit by LA'!$N$5:$N$332,$S152),0)</f>
        <v>2300</v>
      </c>
      <c r="H152" s="74" cm="1">
        <f t="array" ref="H152">INDEX('FSM by LA'!$C$5:$C$157,$R152)</f>
        <v>2931</v>
      </c>
      <c r="I152" s="75" cm="1">
        <f t="array" ref="I152">INDEX('FSM by LA'!$F$5:$F$157,$R152)+INDEX('FSM by LA'!$I$5:$I$157,$R152)+INDEX('FSM by LA'!$L$5:$L$157,$R152)</f>
        <v>466</v>
      </c>
      <c r="J152" s="75" cm="1">
        <f t="array" ref="J152">INDEX('FSM by LA'!$O$5:$O$157,$R152)+INDEX('FSM by LA'!$R$5:$R$157,$R152)+INDEX('FSM by LA'!$U$5:$U$157,$R152)+INDEX('FSM by LA'!$X$5:$X$157,$R152)</f>
        <v>1049</v>
      </c>
      <c r="K152" s="75" cm="1">
        <f t="array" ref="K152">INDEX('FSM by LA'!$AA$5:$AA$157,$R152)+INDEX('FSM by LA'!$AD$5:$AD$157,$R152)+INDEX('FSM by LA'!$AG$5:$AG$157,$R152)+INDEX('FSM by LA'!$AJ$5:$AJ$157,$R152)+INDEX('FSM by LA'!$AM$5:$AM$157,$R152)</f>
        <v>1416</v>
      </c>
      <c r="L152" s="57" t="s">
        <v>251</v>
      </c>
      <c r="M152" s="58">
        <f t="shared" si="16"/>
        <v>1230</v>
      </c>
      <c r="N152" s="58">
        <f t="shared" si="17"/>
        <v>2465</v>
      </c>
      <c r="O152" s="58">
        <f t="shared" si="14"/>
        <v>3695</v>
      </c>
      <c r="P152" s="58">
        <f t="shared" si="15"/>
        <v>1655</v>
      </c>
      <c r="R152" s="57">
        <f>MATCH($A152,'FSM by LA'!$B$5:$B$157,0)</f>
        <v>138</v>
      </c>
      <c r="S152" s="57">
        <f>MATCH($A152,'Universal Credit by LA'!$A$5:$A$332,0)</f>
        <v>247</v>
      </c>
    </row>
    <row r="153" spans="1:19">
      <c r="A153" s="57" t="s">
        <v>227</v>
      </c>
      <c r="B153" s="57" t="s">
        <v>79</v>
      </c>
      <c r="C153" s="74" cm="1">
        <f t="array" ref="C153">INDEX('FSM by LA'!$E$5:$E$157,$R153)</f>
        <v>44144</v>
      </c>
      <c r="D153" s="61" cm="1">
        <f t="array" ref="D153">IFERROR(INDEX('Universal Credit by LA'!$B$5:$B$332,$S153),0)</f>
        <v>24440</v>
      </c>
      <c r="E153" s="61" cm="1">
        <f t="array" ref="E153">IFERROR(INDEX('Universal Credit by LA'!$C$5:$C$332,$S153)+INDEX('Universal Credit by LA'!$D$5:$D$332,$S153)+INDEX('Universal Credit by LA'!$E$5:$E$332,$S153),0)</f>
        <v>5590</v>
      </c>
      <c r="F153" s="61" cm="1">
        <f t="array" ref="F153">IFERROR(INDEX('Universal Credit by LA'!$F$5:$F$332,$S153)+INDEX('Universal Credit by LA'!$G$5:$G$332,$S153)+INDEX('Universal Credit by LA'!$H$5:$H$332,$S153)+INDEX('Universal Credit by LA'!$I$5:$I$332,$S153),0)</f>
        <v>8190</v>
      </c>
      <c r="G153" s="61" cm="1">
        <f t="array" ref="G153">IFERROR(INDEX('Universal Credit by LA'!$J$5:$J$332,$S153)+INDEX('Universal Credit by LA'!$K$5:$K$332,$S153)+INDEX('Universal Credit by LA'!$L$5:$L$332,$S153)+INDEX('Universal Credit by LA'!$M$5:$M$332,$S153)+INDEX('Universal Credit by LA'!$N$5:$N$332,$S153),0)</f>
        <v>10660</v>
      </c>
      <c r="H153" s="74" cm="1">
        <f t="array" ref="H153">INDEX('FSM by LA'!$C$5:$C$157,$R153)</f>
        <v>21076</v>
      </c>
      <c r="I153" s="75" cm="1">
        <f t="array" ref="I153">INDEX('FSM by LA'!$F$5:$F$157,$R153)+INDEX('FSM by LA'!$I$5:$I$157,$R153)+INDEX('FSM by LA'!$L$5:$L$157,$R153)</f>
        <v>3963</v>
      </c>
      <c r="J153" s="75" cm="1">
        <f t="array" ref="J153">INDEX('FSM by LA'!$O$5:$O$157,$R153)+INDEX('FSM by LA'!$R$5:$R$157,$R153)+INDEX('FSM by LA'!$U$5:$U$157,$R153)+INDEX('FSM by LA'!$X$5:$X$157,$R153)</f>
        <v>7615</v>
      </c>
      <c r="K153" s="75" cm="1">
        <f t="array" ref="K153">INDEX('FSM by LA'!$AA$5:$AA$157,$R153)+INDEX('FSM by LA'!$AD$5:$AD$157,$R153)+INDEX('FSM by LA'!$AG$5:$AG$157,$R153)+INDEX('FSM by LA'!$AJ$5:$AJ$157,$R153)+INDEX('FSM by LA'!$AM$5:$AM$157,$R153)</f>
        <v>9498</v>
      </c>
      <c r="L153" s="57" t="s">
        <v>251</v>
      </c>
      <c r="M153" s="58">
        <f t="shared" si="16"/>
        <v>5590</v>
      </c>
      <c r="N153" s="58">
        <f t="shared" si="17"/>
        <v>17113</v>
      </c>
      <c r="O153" s="58">
        <f t="shared" si="14"/>
        <v>22703</v>
      </c>
      <c r="P153" s="58">
        <f t="shared" si="15"/>
        <v>1737</v>
      </c>
      <c r="R153" s="57">
        <f>MATCH($A153,'FSM by LA'!$B$5:$B$157,0)</f>
        <v>74</v>
      </c>
      <c r="S153" s="57">
        <f>MATCH($A153,'Universal Credit by LA'!$A$5:$A$332,0)</f>
        <v>304</v>
      </c>
    </row>
    <row r="154" spans="1:19">
      <c r="A154" s="57" t="s">
        <v>228</v>
      </c>
      <c r="B154" s="57" t="s">
        <v>79</v>
      </c>
      <c r="C154" s="74" cm="1">
        <f t="array" ref="C154">INDEX('FSM by LA'!$E$5:$E$157,$R154)</f>
        <v>74751</v>
      </c>
      <c r="D154" s="61" cm="1">
        <f t="array" ref="D154">IFERROR(INDEX('Universal Credit by LA'!$B$5:$B$332,$S154),0)</f>
        <v>29940</v>
      </c>
      <c r="E154" s="61" cm="1">
        <f t="array" ref="E154">IFERROR(INDEX('Universal Credit by LA'!$C$5:$C$332,$S154)+INDEX('Universal Credit by LA'!$D$5:$D$332,$S154)+INDEX('Universal Credit by LA'!$E$5:$E$332,$S154),0)</f>
        <v>6540</v>
      </c>
      <c r="F154" s="61" cm="1">
        <f t="array" ref="F154">IFERROR(INDEX('Universal Credit by LA'!$F$5:$F$332,$S154)+INDEX('Universal Credit by LA'!$G$5:$G$332,$S154)+INDEX('Universal Credit by LA'!$H$5:$H$332,$S154)+INDEX('Universal Credit by LA'!$I$5:$I$332,$S154),0)</f>
        <v>10110</v>
      </c>
      <c r="G154" s="61" cm="1">
        <f t="array" ref="G154">IFERROR(INDEX('Universal Credit by LA'!$J$5:$J$332,$S154)+INDEX('Universal Credit by LA'!$K$5:$K$332,$S154)+INDEX('Universal Credit by LA'!$L$5:$L$332,$S154)+INDEX('Universal Credit by LA'!$M$5:$M$332,$S154)+INDEX('Universal Credit by LA'!$N$5:$N$332,$S154),0)</f>
        <v>13290</v>
      </c>
      <c r="H154" s="74" cm="1">
        <f t="array" ref="H154">INDEX('FSM by LA'!$C$5:$C$157,$R154)</f>
        <v>16285</v>
      </c>
      <c r="I154" s="75" cm="1">
        <f t="array" ref="I154">INDEX('FSM by LA'!$F$5:$F$157,$R154)+INDEX('FSM by LA'!$I$5:$I$157,$R154)+INDEX('FSM by LA'!$L$5:$L$157,$R154)</f>
        <v>2676</v>
      </c>
      <c r="J154" s="75" cm="1">
        <f t="array" ref="J154">INDEX('FSM by LA'!$O$5:$O$157,$R154)+INDEX('FSM by LA'!$R$5:$R$157,$R154)+INDEX('FSM by LA'!$U$5:$U$157,$R154)+INDEX('FSM by LA'!$X$5:$X$157,$R154)</f>
        <v>5891</v>
      </c>
      <c r="K154" s="75" cm="1">
        <f t="array" ref="K154">INDEX('FSM by LA'!$AA$5:$AA$157,$R154)+INDEX('FSM by LA'!$AD$5:$AD$157,$R154)+INDEX('FSM by LA'!$AG$5:$AG$157,$R154)+INDEX('FSM by LA'!$AJ$5:$AJ$157,$R154)+INDEX('FSM by LA'!$AM$5:$AM$157,$R154)</f>
        <v>7718</v>
      </c>
      <c r="L154" s="57" t="s">
        <v>251</v>
      </c>
      <c r="M154" s="58">
        <f t="shared" si="16"/>
        <v>6540</v>
      </c>
      <c r="N154" s="58">
        <f t="shared" si="17"/>
        <v>13609</v>
      </c>
      <c r="O154" s="58">
        <f t="shared" si="14"/>
        <v>20149</v>
      </c>
      <c r="P154" s="58">
        <f t="shared" si="15"/>
        <v>9791</v>
      </c>
      <c r="R154" s="57">
        <f>MATCH($A154,'FSM by LA'!$B$5:$B$157,0)</f>
        <v>75</v>
      </c>
      <c r="S154" s="57">
        <f>MATCH($A154,'Universal Credit by LA'!$A$5:$A$332,0)</f>
        <v>305</v>
      </c>
    </row>
    <row r="155" spans="1:19">
      <c r="A155" s="57" t="s">
        <v>229</v>
      </c>
      <c r="B155" s="57" t="s">
        <v>71</v>
      </c>
      <c r="C155" s="74" cm="1">
        <f t="array" ref="C155">INDEX('FSM by LA'!$E$5:$E$157,$R155)</f>
        <v>22362</v>
      </c>
      <c r="D155" s="61" cm="1">
        <f t="array" ref="D155">IFERROR(INDEX('Universal Credit by LA'!$B$5:$B$332,$S155),0)</f>
        <v>6970</v>
      </c>
      <c r="E155" s="61" cm="1">
        <f t="array" ref="E155">IFERROR(INDEX('Universal Credit by LA'!$C$5:$C$332,$S155)+INDEX('Universal Credit by LA'!$D$5:$D$332,$S155)+INDEX('Universal Credit by LA'!$E$5:$E$332,$S155),0)</f>
        <v>1520</v>
      </c>
      <c r="F155" s="61" cm="1">
        <f t="array" ref="F155">IFERROR(INDEX('Universal Credit by LA'!$F$5:$F$332,$S155)+INDEX('Universal Credit by LA'!$G$5:$G$332,$S155)+INDEX('Universal Credit by LA'!$H$5:$H$332,$S155)+INDEX('Universal Credit by LA'!$I$5:$I$332,$S155),0)</f>
        <v>2270</v>
      </c>
      <c r="G155" s="61" cm="1">
        <f t="array" ref="G155">IFERROR(INDEX('Universal Credit by LA'!$J$5:$J$332,$S155)+INDEX('Universal Credit by LA'!$K$5:$K$332,$S155)+INDEX('Universal Credit by LA'!$L$5:$L$332,$S155)+INDEX('Universal Credit by LA'!$M$5:$M$332,$S155)+INDEX('Universal Credit by LA'!$N$5:$N$332,$S155),0)</f>
        <v>3180</v>
      </c>
      <c r="H155" s="74" cm="1">
        <f t="array" ref="H155">INDEX('FSM by LA'!$C$5:$C$157,$R155)</f>
        <v>4325</v>
      </c>
      <c r="I155" s="75" cm="1">
        <f t="array" ref="I155">INDEX('FSM by LA'!$F$5:$F$157,$R155)+INDEX('FSM by LA'!$I$5:$I$157,$R155)+INDEX('FSM by LA'!$L$5:$L$157,$R155)</f>
        <v>808</v>
      </c>
      <c r="J155" s="75" cm="1">
        <f t="array" ref="J155">INDEX('FSM by LA'!$O$5:$O$157,$R155)+INDEX('FSM by LA'!$R$5:$R$157,$R155)+INDEX('FSM by LA'!$U$5:$U$157,$R155)+INDEX('FSM by LA'!$X$5:$X$157,$R155)</f>
        <v>1507</v>
      </c>
      <c r="K155" s="75" cm="1">
        <f t="array" ref="K155">INDEX('FSM by LA'!$AA$5:$AA$157,$R155)+INDEX('FSM by LA'!$AD$5:$AD$157,$R155)+INDEX('FSM by LA'!$AG$5:$AG$157,$R155)+INDEX('FSM by LA'!$AJ$5:$AJ$157,$R155)+INDEX('FSM by LA'!$AM$5:$AM$157,$R155)</f>
        <v>2010</v>
      </c>
      <c r="L155" s="57" t="s">
        <v>251</v>
      </c>
      <c r="M155" s="58">
        <f t="shared" si="16"/>
        <v>1520</v>
      </c>
      <c r="N155" s="58">
        <f t="shared" si="17"/>
        <v>3517</v>
      </c>
      <c r="O155" s="58">
        <f t="shared" si="14"/>
        <v>5037</v>
      </c>
      <c r="P155" s="58">
        <f t="shared" si="15"/>
        <v>1933</v>
      </c>
      <c r="R155" s="57">
        <f>MATCH($A155,'FSM by LA'!$B$5:$B$157,0)</f>
        <v>51</v>
      </c>
      <c r="S155" s="57">
        <f>MATCH($A155,'Universal Credit by LA'!$A$5:$A$332,0)</f>
        <v>327</v>
      </c>
    </row>
    <row r="156" spans="1:19">
      <c r="A156" s="59" t="s">
        <v>233</v>
      </c>
      <c r="B156" s="60"/>
      <c r="C156" s="60">
        <f t="shared" ref="C156:K156" si="18">SUM(C3:C155)</f>
        <v>7585700</v>
      </c>
      <c r="D156" s="60">
        <f t="shared" si="18"/>
        <v>3413160</v>
      </c>
      <c r="E156" s="60">
        <f t="shared" si="18"/>
        <v>755950</v>
      </c>
      <c r="F156" s="60">
        <f t="shared" si="18"/>
        <v>1149200</v>
      </c>
      <c r="G156" s="60">
        <f t="shared" si="18"/>
        <v>1507980</v>
      </c>
      <c r="H156" s="60">
        <f t="shared" si="18"/>
        <v>2111034</v>
      </c>
      <c r="I156" s="60">
        <f t="shared" si="18"/>
        <v>374024</v>
      </c>
      <c r="J156" s="60">
        <f t="shared" si="18"/>
        <v>768274</v>
      </c>
      <c r="K156" s="60">
        <f t="shared" si="18"/>
        <v>968736</v>
      </c>
      <c r="L156" s="60"/>
      <c r="M156" s="60">
        <f>SUM(M3:M155)</f>
        <v>952860</v>
      </c>
      <c r="N156" s="60">
        <f>SUM(N3:N155)</f>
        <v>1618964</v>
      </c>
      <c r="O156" s="60">
        <f>SUM(O3:O155)</f>
        <v>2571824</v>
      </c>
      <c r="P156" s="60">
        <f>SUM(P3:P155)</f>
        <v>841336</v>
      </c>
    </row>
    <row r="157" spans="1:19">
      <c r="C157" s="130"/>
    </row>
    <row r="173" spans="1:1">
      <c r="A173" s="57" t="s">
        <v>252</v>
      </c>
    </row>
  </sheetData>
  <sheetProtection algorithmName="SHA-512" hashValue="yJ3goH+4NHz3BMBydPgHy09dVAiZVt6wWJK+d8rI0vqaMkwhmpS6+tVoa3ZZzFCBSrzXGBMtw9yYJm8vaeit9w==" saltValue="HWzZtgKpheiI1iqpjeZ8pA==" spinCount="100000" sheet="1" objects="1" scenarios="1" autoFilter="0"/>
  <autoFilter ref="L2:L173" xr:uid="{13E6D94A-288E-4C40-9AC7-163C9BEDCDD9}"/>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7970-0F2D-5B4E-8F72-9A3E1F31E351}">
  <dimension ref="A1:AO158"/>
  <sheetViews>
    <sheetView topLeftCell="E1" zoomScale="180" zoomScaleNormal="180" workbookViewId="0"/>
  </sheetViews>
  <sheetFormatPr defaultColWidth="11.42578125" defaultRowHeight="15"/>
  <cols>
    <col min="1" max="1" width="23.28515625" customWidth="1"/>
    <col min="2" max="2" width="28.28515625" customWidth="1"/>
    <col min="3" max="3" width="13.28515625" customWidth="1"/>
    <col min="4" max="4" width="12.42578125" customWidth="1"/>
    <col min="5" max="5" width="14.140625" customWidth="1"/>
    <col min="6" max="41" width="11.7109375" customWidth="1"/>
  </cols>
  <sheetData>
    <row r="1" spans="1:41" s="109" customFormat="1" ht="20.25" customHeight="1">
      <c r="A1" s="108" t="s">
        <v>253</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row>
    <row r="2" spans="1:41" s="105" customFormat="1" ht="21.75" customHeight="1">
      <c r="A2" s="105" t="s">
        <v>254</v>
      </c>
    </row>
    <row r="3" spans="1:41" ht="21.95" customHeight="1">
      <c r="A3" s="39" t="s">
        <v>53</v>
      </c>
      <c r="B3" s="39" t="s">
        <v>51</v>
      </c>
      <c r="C3" s="173" t="s">
        <v>255</v>
      </c>
      <c r="D3" s="173"/>
      <c r="E3" s="175"/>
      <c r="F3" s="173" t="s">
        <v>256</v>
      </c>
      <c r="G3" s="173"/>
      <c r="H3" s="174"/>
      <c r="I3" s="173" t="s">
        <v>257</v>
      </c>
      <c r="J3" s="173"/>
      <c r="K3" s="174"/>
      <c r="L3" s="173" t="s">
        <v>258</v>
      </c>
      <c r="M3" s="173"/>
      <c r="N3" s="174"/>
      <c r="O3" s="173" t="s">
        <v>259</v>
      </c>
      <c r="P3" s="173"/>
      <c r="Q3" s="174"/>
      <c r="R3" s="173" t="s">
        <v>260</v>
      </c>
      <c r="S3" s="173"/>
      <c r="T3" s="174"/>
      <c r="U3" s="173" t="s">
        <v>261</v>
      </c>
      <c r="V3" s="173"/>
      <c r="W3" s="174"/>
      <c r="X3" s="173" t="s">
        <v>262</v>
      </c>
      <c r="Y3" s="173"/>
      <c r="Z3" s="174"/>
      <c r="AA3" s="173" t="s">
        <v>263</v>
      </c>
      <c r="AB3" s="173"/>
      <c r="AC3" s="174"/>
      <c r="AD3" s="173" t="s">
        <v>264</v>
      </c>
      <c r="AE3" s="173"/>
      <c r="AF3" s="174"/>
      <c r="AG3" s="173" t="s">
        <v>265</v>
      </c>
      <c r="AH3" s="173"/>
      <c r="AI3" s="174"/>
      <c r="AJ3" s="173" t="s">
        <v>266</v>
      </c>
      <c r="AK3" s="173"/>
      <c r="AL3" s="174"/>
      <c r="AM3" s="173" t="s">
        <v>267</v>
      </c>
      <c r="AN3" s="173"/>
      <c r="AO3" s="174"/>
    </row>
    <row r="4" spans="1:41" ht="21.95" customHeight="1">
      <c r="A4" s="47"/>
      <c r="B4" s="47"/>
      <c r="C4" s="48" t="s">
        <v>268</v>
      </c>
      <c r="D4" s="48" t="s">
        <v>269</v>
      </c>
      <c r="E4" s="53" t="s">
        <v>270</v>
      </c>
      <c r="F4" s="48" t="s">
        <v>268</v>
      </c>
      <c r="G4" s="48" t="s">
        <v>269</v>
      </c>
      <c r="H4" s="49" t="s">
        <v>270</v>
      </c>
      <c r="I4" s="48" t="s">
        <v>268</v>
      </c>
      <c r="J4" s="48" t="s">
        <v>269</v>
      </c>
      <c r="K4" s="49" t="s">
        <v>270</v>
      </c>
      <c r="L4" s="48" t="s">
        <v>268</v>
      </c>
      <c r="M4" s="48" t="s">
        <v>269</v>
      </c>
      <c r="N4" s="49" t="s">
        <v>270</v>
      </c>
      <c r="O4" s="48" t="s">
        <v>268</v>
      </c>
      <c r="P4" s="48" t="s">
        <v>269</v>
      </c>
      <c r="Q4" s="49" t="s">
        <v>270</v>
      </c>
      <c r="R4" s="48" t="s">
        <v>268</v>
      </c>
      <c r="S4" s="48" t="s">
        <v>269</v>
      </c>
      <c r="T4" s="49" t="s">
        <v>270</v>
      </c>
      <c r="U4" s="48" t="s">
        <v>268</v>
      </c>
      <c r="V4" s="48" t="s">
        <v>269</v>
      </c>
      <c r="W4" s="49" t="s">
        <v>270</v>
      </c>
      <c r="X4" s="48" t="s">
        <v>268</v>
      </c>
      <c r="Y4" s="48" t="s">
        <v>269</v>
      </c>
      <c r="Z4" s="49" t="s">
        <v>270</v>
      </c>
      <c r="AA4" s="48" t="s">
        <v>268</v>
      </c>
      <c r="AB4" s="48" t="s">
        <v>269</v>
      </c>
      <c r="AC4" s="49" t="s">
        <v>270</v>
      </c>
      <c r="AD4" s="48" t="s">
        <v>268</v>
      </c>
      <c r="AE4" s="48" t="s">
        <v>269</v>
      </c>
      <c r="AF4" s="49" t="s">
        <v>270</v>
      </c>
      <c r="AG4" s="48" t="s">
        <v>268</v>
      </c>
      <c r="AH4" s="48" t="s">
        <v>269</v>
      </c>
      <c r="AI4" s="49" t="s">
        <v>270</v>
      </c>
      <c r="AJ4" s="48" t="s">
        <v>268</v>
      </c>
      <c r="AK4" s="48" t="s">
        <v>269</v>
      </c>
      <c r="AL4" s="49" t="s">
        <v>270</v>
      </c>
      <c r="AM4" s="48" t="s">
        <v>268</v>
      </c>
      <c r="AN4" s="48" t="s">
        <v>269</v>
      </c>
      <c r="AO4" s="49" t="s">
        <v>270</v>
      </c>
    </row>
    <row r="5" spans="1:41">
      <c r="A5" t="s">
        <v>104</v>
      </c>
      <c r="B5" t="s">
        <v>103</v>
      </c>
      <c r="C5" s="40">
        <f t="shared" ref="C5:C68" si="0">SUM(F5,I5,L5,O5,R5,U5,X5,AA5,AD5,AG5,AJ5,AM5)</f>
        <v>22798</v>
      </c>
      <c r="D5" s="41">
        <f t="shared" ref="D5:D68" si="1">IFERROR(SUM(F5,I5,L5,O5,R5,U5,X5,AA5,AD5,AG5,AJ5,AM5)/SUM(H5,K5,N5,Q5,T5,W5,Z5,AC5,AF5,AI5,AL5,AO5)*100,"")</f>
        <v>35.666458072590743</v>
      </c>
      <c r="E5" s="54">
        <f t="shared" ref="E5:E68" si="2">SUM(H5,K5,N5,Q5,T5,W5,Z5,AC5,AF5,AI5,AL5,AO5)</f>
        <v>63920</v>
      </c>
      <c r="F5" s="40">
        <v>1217</v>
      </c>
      <c r="G5" s="41">
        <v>25.6</v>
      </c>
      <c r="H5" s="45">
        <v>4753</v>
      </c>
      <c r="I5" s="40">
        <v>1445</v>
      </c>
      <c r="J5" s="41">
        <v>29.8</v>
      </c>
      <c r="K5" s="45">
        <v>4843</v>
      </c>
      <c r="L5" s="40">
        <v>1655</v>
      </c>
      <c r="M5" s="41">
        <v>32.9</v>
      </c>
      <c r="N5" s="45">
        <v>5036</v>
      </c>
      <c r="O5" s="40">
        <v>1892</v>
      </c>
      <c r="P5" s="41">
        <v>36.5</v>
      </c>
      <c r="Q5" s="45">
        <v>5190</v>
      </c>
      <c r="R5" s="40">
        <v>1951</v>
      </c>
      <c r="S5" s="41">
        <v>36.9</v>
      </c>
      <c r="T5" s="45">
        <v>5285</v>
      </c>
      <c r="U5" s="40">
        <v>2229</v>
      </c>
      <c r="V5" s="41">
        <v>39.700000000000003</v>
      </c>
      <c r="W5" s="45">
        <v>5613</v>
      </c>
      <c r="X5" s="40">
        <v>2201</v>
      </c>
      <c r="Y5" s="41">
        <v>39.700000000000003</v>
      </c>
      <c r="Z5" s="45">
        <v>5543</v>
      </c>
      <c r="AA5" s="40">
        <v>2179</v>
      </c>
      <c r="AB5" s="41">
        <v>39.5</v>
      </c>
      <c r="AC5" s="45">
        <v>5522</v>
      </c>
      <c r="AD5" s="40">
        <v>2195</v>
      </c>
      <c r="AE5" s="41">
        <v>39.5</v>
      </c>
      <c r="AF5" s="45">
        <v>5557</v>
      </c>
      <c r="AG5" s="40">
        <v>2043</v>
      </c>
      <c r="AH5" s="41">
        <v>36.700000000000003</v>
      </c>
      <c r="AI5" s="45">
        <v>5560</v>
      </c>
      <c r="AJ5" s="40">
        <v>1973</v>
      </c>
      <c r="AK5" s="41">
        <v>35.1</v>
      </c>
      <c r="AL5" s="45">
        <v>5617</v>
      </c>
      <c r="AM5" s="40">
        <v>1818</v>
      </c>
      <c r="AN5" s="41">
        <v>33.700000000000003</v>
      </c>
      <c r="AO5" s="45">
        <v>5401</v>
      </c>
    </row>
    <row r="6" spans="1:41">
      <c r="A6" s="42" t="s">
        <v>104</v>
      </c>
      <c r="B6" s="42" t="s">
        <v>108</v>
      </c>
      <c r="C6" s="43">
        <f t="shared" si="0"/>
        <v>4553</v>
      </c>
      <c r="D6" s="44">
        <f t="shared" si="1"/>
        <v>30.964363438520131</v>
      </c>
      <c r="E6" s="55">
        <f t="shared" si="2"/>
        <v>14704</v>
      </c>
      <c r="F6" s="43">
        <v>207</v>
      </c>
      <c r="G6" s="44">
        <v>19</v>
      </c>
      <c r="H6" s="46">
        <v>1089</v>
      </c>
      <c r="I6" s="43">
        <v>277</v>
      </c>
      <c r="J6" s="44">
        <v>24.3</v>
      </c>
      <c r="K6" s="46">
        <v>1139</v>
      </c>
      <c r="L6" s="43">
        <v>279</v>
      </c>
      <c r="M6" s="44">
        <v>23.8</v>
      </c>
      <c r="N6" s="46">
        <v>1172</v>
      </c>
      <c r="O6" s="43">
        <v>374</v>
      </c>
      <c r="P6" s="44">
        <v>30.6</v>
      </c>
      <c r="Q6" s="46">
        <v>1223</v>
      </c>
      <c r="R6" s="43">
        <v>389</v>
      </c>
      <c r="S6" s="44">
        <v>32.4</v>
      </c>
      <c r="T6" s="46">
        <v>1199</v>
      </c>
      <c r="U6" s="43">
        <v>425</v>
      </c>
      <c r="V6" s="44">
        <v>33.6</v>
      </c>
      <c r="W6" s="46">
        <v>1264</v>
      </c>
      <c r="X6" s="43">
        <v>477</v>
      </c>
      <c r="Y6" s="44">
        <v>37.200000000000003</v>
      </c>
      <c r="Z6" s="46">
        <v>1282</v>
      </c>
      <c r="AA6" s="43">
        <v>441</v>
      </c>
      <c r="AB6" s="44">
        <v>35.4</v>
      </c>
      <c r="AC6" s="46">
        <v>1246</v>
      </c>
      <c r="AD6" s="43">
        <v>457</v>
      </c>
      <c r="AE6" s="44">
        <v>35.200000000000003</v>
      </c>
      <c r="AF6" s="46">
        <v>1299</v>
      </c>
      <c r="AG6" s="43">
        <v>431</v>
      </c>
      <c r="AH6" s="44">
        <v>32.200000000000003</v>
      </c>
      <c r="AI6" s="46">
        <v>1338</v>
      </c>
      <c r="AJ6" s="43">
        <v>411</v>
      </c>
      <c r="AK6" s="44">
        <v>33.6</v>
      </c>
      <c r="AL6" s="46">
        <v>1225</v>
      </c>
      <c r="AM6" s="43">
        <v>385</v>
      </c>
      <c r="AN6" s="44">
        <v>31.4</v>
      </c>
      <c r="AO6" s="46">
        <v>1228</v>
      </c>
    </row>
    <row r="7" spans="1:41">
      <c r="A7" t="s">
        <v>104</v>
      </c>
      <c r="B7" t="s">
        <v>121</v>
      </c>
      <c r="C7" s="40">
        <f t="shared" si="0"/>
        <v>8108</v>
      </c>
      <c r="D7" s="41">
        <f t="shared" si="1"/>
        <v>31.884855873215617</v>
      </c>
      <c r="E7" s="54">
        <f t="shared" si="2"/>
        <v>25429</v>
      </c>
      <c r="F7" s="40">
        <v>365</v>
      </c>
      <c r="G7" s="41">
        <v>19.600000000000001</v>
      </c>
      <c r="H7" s="45">
        <v>1861</v>
      </c>
      <c r="I7" s="40">
        <v>503</v>
      </c>
      <c r="J7" s="41">
        <v>26.8</v>
      </c>
      <c r="K7" s="45">
        <v>1878</v>
      </c>
      <c r="L7" s="40">
        <v>581</v>
      </c>
      <c r="M7" s="41">
        <v>28.6</v>
      </c>
      <c r="N7" s="45">
        <v>2031</v>
      </c>
      <c r="O7" s="40">
        <v>657</v>
      </c>
      <c r="P7" s="41">
        <v>32.299999999999997</v>
      </c>
      <c r="Q7" s="45">
        <v>2035</v>
      </c>
      <c r="R7" s="40">
        <v>699</v>
      </c>
      <c r="S7" s="41">
        <v>32.700000000000003</v>
      </c>
      <c r="T7" s="45">
        <v>2139</v>
      </c>
      <c r="U7" s="40">
        <v>796</v>
      </c>
      <c r="V7" s="41">
        <v>36.700000000000003</v>
      </c>
      <c r="W7" s="45">
        <v>2169</v>
      </c>
      <c r="X7" s="40">
        <v>824</v>
      </c>
      <c r="Y7" s="41">
        <v>37</v>
      </c>
      <c r="Z7" s="45">
        <v>2226</v>
      </c>
      <c r="AA7" s="40">
        <v>803</v>
      </c>
      <c r="AB7" s="41">
        <v>36.200000000000003</v>
      </c>
      <c r="AC7" s="45">
        <v>2220</v>
      </c>
      <c r="AD7" s="40">
        <v>774</v>
      </c>
      <c r="AE7" s="41">
        <v>35</v>
      </c>
      <c r="AF7" s="45">
        <v>2214</v>
      </c>
      <c r="AG7" s="40">
        <v>725</v>
      </c>
      <c r="AH7" s="41">
        <v>32.4</v>
      </c>
      <c r="AI7" s="45">
        <v>2237</v>
      </c>
      <c r="AJ7" s="40">
        <v>730</v>
      </c>
      <c r="AK7" s="41">
        <v>32.5</v>
      </c>
      <c r="AL7" s="45">
        <v>2248</v>
      </c>
      <c r="AM7" s="40">
        <v>651</v>
      </c>
      <c r="AN7" s="41">
        <v>30</v>
      </c>
      <c r="AO7" s="45">
        <v>2171</v>
      </c>
    </row>
    <row r="8" spans="1:41">
      <c r="A8" s="42" t="s">
        <v>104</v>
      </c>
      <c r="B8" s="42" t="s">
        <v>130</v>
      </c>
      <c r="C8" s="43">
        <f t="shared" si="0"/>
        <v>5871</v>
      </c>
      <c r="D8" s="44">
        <f t="shared" si="1"/>
        <v>43.944610778443113</v>
      </c>
      <c r="E8" s="55">
        <f t="shared" si="2"/>
        <v>13360</v>
      </c>
      <c r="F8" s="43">
        <v>287</v>
      </c>
      <c r="G8" s="44">
        <v>29.3</v>
      </c>
      <c r="H8" s="46">
        <v>980</v>
      </c>
      <c r="I8" s="43">
        <v>372</v>
      </c>
      <c r="J8" s="44">
        <v>36.4</v>
      </c>
      <c r="K8" s="46">
        <v>1023</v>
      </c>
      <c r="L8" s="43">
        <v>455</v>
      </c>
      <c r="M8" s="44">
        <v>43.4</v>
      </c>
      <c r="N8" s="46">
        <v>1048</v>
      </c>
      <c r="O8" s="43">
        <v>471</v>
      </c>
      <c r="P8" s="44">
        <v>43</v>
      </c>
      <c r="Q8" s="46">
        <v>1095</v>
      </c>
      <c r="R8" s="43">
        <v>522</v>
      </c>
      <c r="S8" s="44">
        <v>47.5</v>
      </c>
      <c r="T8" s="46">
        <v>1100</v>
      </c>
      <c r="U8" s="43">
        <v>516</v>
      </c>
      <c r="V8" s="44">
        <v>45.1</v>
      </c>
      <c r="W8" s="46">
        <v>1145</v>
      </c>
      <c r="X8" s="43">
        <v>557</v>
      </c>
      <c r="Y8" s="44">
        <v>48.7</v>
      </c>
      <c r="Z8" s="46">
        <v>1144</v>
      </c>
      <c r="AA8" s="43">
        <v>558</v>
      </c>
      <c r="AB8" s="44">
        <v>48.2</v>
      </c>
      <c r="AC8" s="46">
        <v>1157</v>
      </c>
      <c r="AD8" s="43">
        <v>561</v>
      </c>
      <c r="AE8" s="44">
        <v>49.4</v>
      </c>
      <c r="AF8" s="46">
        <v>1135</v>
      </c>
      <c r="AG8" s="43">
        <v>557</v>
      </c>
      <c r="AH8" s="44">
        <v>46</v>
      </c>
      <c r="AI8" s="46">
        <v>1210</v>
      </c>
      <c r="AJ8" s="43">
        <v>509</v>
      </c>
      <c r="AK8" s="44">
        <v>43.4</v>
      </c>
      <c r="AL8" s="46">
        <v>1172</v>
      </c>
      <c r="AM8" s="43">
        <v>506</v>
      </c>
      <c r="AN8" s="44">
        <v>44</v>
      </c>
      <c r="AO8" s="46">
        <v>1151</v>
      </c>
    </row>
    <row r="9" spans="1:41">
      <c r="A9" t="s">
        <v>104</v>
      </c>
      <c r="B9" t="s">
        <v>157</v>
      </c>
      <c r="C9" s="40">
        <f t="shared" si="0"/>
        <v>10982</v>
      </c>
      <c r="D9" s="41">
        <f t="shared" si="1"/>
        <v>47.931215083798882</v>
      </c>
      <c r="E9" s="54">
        <f t="shared" si="2"/>
        <v>22912</v>
      </c>
      <c r="F9" s="40">
        <v>504</v>
      </c>
      <c r="G9" s="41">
        <v>28.1</v>
      </c>
      <c r="H9" s="45">
        <v>1793</v>
      </c>
      <c r="I9" s="40">
        <v>705</v>
      </c>
      <c r="J9" s="41">
        <v>39.6</v>
      </c>
      <c r="K9" s="45">
        <v>1782</v>
      </c>
      <c r="L9" s="40">
        <v>815</v>
      </c>
      <c r="M9" s="41">
        <v>43.4</v>
      </c>
      <c r="N9" s="45">
        <v>1879</v>
      </c>
      <c r="O9" s="40">
        <v>927</v>
      </c>
      <c r="P9" s="41">
        <v>46.1</v>
      </c>
      <c r="Q9" s="45">
        <v>2009</v>
      </c>
      <c r="R9" s="40">
        <v>1053</v>
      </c>
      <c r="S9" s="41">
        <v>51.2</v>
      </c>
      <c r="T9" s="45">
        <v>2055</v>
      </c>
      <c r="U9" s="40">
        <v>1066</v>
      </c>
      <c r="V9" s="41">
        <v>51.9</v>
      </c>
      <c r="W9" s="45">
        <v>2056</v>
      </c>
      <c r="X9" s="40">
        <v>1105</v>
      </c>
      <c r="Y9" s="41">
        <v>53.4</v>
      </c>
      <c r="Z9" s="45">
        <v>2069</v>
      </c>
      <c r="AA9" s="40">
        <v>1072</v>
      </c>
      <c r="AB9" s="41">
        <v>58.1</v>
      </c>
      <c r="AC9" s="45">
        <v>1845</v>
      </c>
      <c r="AD9" s="40">
        <v>1011</v>
      </c>
      <c r="AE9" s="41">
        <v>53</v>
      </c>
      <c r="AF9" s="45">
        <v>1908</v>
      </c>
      <c r="AG9" s="40">
        <v>960</v>
      </c>
      <c r="AH9" s="41">
        <v>51.1</v>
      </c>
      <c r="AI9" s="45">
        <v>1879</v>
      </c>
      <c r="AJ9" s="40">
        <v>937</v>
      </c>
      <c r="AK9" s="41">
        <v>49.8</v>
      </c>
      <c r="AL9" s="45">
        <v>1881</v>
      </c>
      <c r="AM9" s="40">
        <v>827</v>
      </c>
      <c r="AN9" s="41">
        <v>47.1</v>
      </c>
      <c r="AO9" s="45">
        <v>1756</v>
      </c>
    </row>
    <row r="10" spans="1:41">
      <c r="A10" s="42" t="s">
        <v>104</v>
      </c>
      <c r="B10" s="42" t="s">
        <v>159</v>
      </c>
      <c r="C10" s="43">
        <f t="shared" si="0"/>
        <v>17164</v>
      </c>
      <c r="D10" s="44">
        <f t="shared" si="1"/>
        <v>45.279236025008572</v>
      </c>
      <c r="E10" s="55">
        <f t="shared" si="2"/>
        <v>37907</v>
      </c>
      <c r="F10" s="43">
        <v>890</v>
      </c>
      <c r="G10" s="44">
        <v>30</v>
      </c>
      <c r="H10" s="46">
        <v>2966</v>
      </c>
      <c r="I10" s="43">
        <v>1142</v>
      </c>
      <c r="J10" s="44">
        <v>37.4</v>
      </c>
      <c r="K10" s="46">
        <v>3051</v>
      </c>
      <c r="L10" s="43">
        <v>1273</v>
      </c>
      <c r="M10" s="44">
        <v>40.799999999999997</v>
      </c>
      <c r="N10" s="46">
        <v>3119</v>
      </c>
      <c r="O10" s="43">
        <v>1444</v>
      </c>
      <c r="P10" s="44">
        <v>44.6</v>
      </c>
      <c r="Q10" s="46">
        <v>3240</v>
      </c>
      <c r="R10" s="43">
        <v>1561</v>
      </c>
      <c r="S10" s="44">
        <v>46.7</v>
      </c>
      <c r="T10" s="46">
        <v>3341</v>
      </c>
      <c r="U10" s="43">
        <v>1604</v>
      </c>
      <c r="V10" s="44">
        <v>47.4</v>
      </c>
      <c r="W10" s="46">
        <v>3382</v>
      </c>
      <c r="X10" s="43">
        <v>1578</v>
      </c>
      <c r="Y10" s="44">
        <v>48.8</v>
      </c>
      <c r="Z10" s="46">
        <v>3232</v>
      </c>
      <c r="AA10" s="43">
        <v>1561</v>
      </c>
      <c r="AB10" s="44">
        <v>50.3</v>
      </c>
      <c r="AC10" s="46">
        <v>3105</v>
      </c>
      <c r="AD10" s="43">
        <v>1587</v>
      </c>
      <c r="AE10" s="44">
        <v>49.9</v>
      </c>
      <c r="AF10" s="46">
        <v>3181</v>
      </c>
      <c r="AG10" s="43">
        <v>1537</v>
      </c>
      <c r="AH10" s="44">
        <v>49.4</v>
      </c>
      <c r="AI10" s="46">
        <v>3110</v>
      </c>
      <c r="AJ10" s="43">
        <v>1502</v>
      </c>
      <c r="AK10" s="44">
        <v>47.6</v>
      </c>
      <c r="AL10" s="46">
        <v>3158</v>
      </c>
      <c r="AM10" s="43">
        <v>1485</v>
      </c>
      <c r="AN10" s="44">
        <v>49.1</v>
      </c>
      <c r="AO10" s="46">
        <v>3022</v>
      </c>
    </row>
    <row r="11" spans="1:41">
      <c r="A11" t="s">
        <v>104</v>
      </c>
      <c r="B11" t="s">
        <v>165</v>
      </c>
      <c r="C11" s="40">
        <f t="shared" si="0"/>
        <v>8249</v>
      </c>
      <c r="D11" s="41">
        <f t="shared" si="1"/>
        <v>30.240486839211083</v>
      </c>
      <c r="E11" s="54">
        <f t="shared" si="2"/>
        <v>27278</v>
      </c>
      <c r="F11" s="40">
        <v>308</v>
      </c>
      <c r="G11" s="41">
        <v>15</v>
      </c>
      <c r="H11" s="45">
        <v>2059</v>
      </c>
      <c r="I11" s="40">
        <v>496</v>
      </c>
      <c r="J11" s="41">
        <v>24.1</v>
      </c>
      <c r="K11" s="45">
        <v>2058</v>
      </c>
      <c r="L11" s="40">
        <v>656</v>
      </c>
      <c r="M11" s="41">
        <v>28.8</v>
      </c>
      <c r="N11" s="45">
        <v>2277</v>
      </c>
      <c r="O11" s="40">
        <v>737</v>
      </c>
      <c r="P11" s="41">
        <v>32</v>
      </c>
      <c r="Q11" s="45">
        <v>2306</v>
      </c>
      <c r="R11" s="40">
        <v>740</v>
      </c>
      <c r="S11" s="41">
        <v>33</v>
      </c>
      <c r="T11" s="45">
        <v>2244</v>
      </c>
      <c r="U11" s="40">
        <v>793</v>
      </c>
      <c r="V11" s="41">
        <v>33</v>
      </c>
      <c r="W11" s="45">
        <v>2405</v>
      </c>
      <c r="X11" s="40">
        <v>806</v>
      </c>
      <c r="Y11" s="41">
        <v>34.200000000000003</v>
      </c>
      <c r="Z11" s="45">
        <v>2359</v>
      </c>
      <c r="AA11" s="40">
        <v>832</v>
      </c>
      <c r="AB11" s="41">
        <v>35.299999999999997</v>
      </c>
      <c r="AC11" s="45">
        <v>2357</v>
      </c>
      <c r="AD11" s="40">
        <v>779</v>
      </c>
      <c r="AE11" s="41">
        <v>34.200000000000003</v>
      </c>
      <c r="AF11" s="45">
        <v>2277</v>
      </c>
      <c r="AG11" s="40">
        <v>757</v>
      </c>
      <c r="AH11" s="41">
        <v>33.200000000000003</v>
      </c>
      <c r="AI11" s="45">
        <v>2282</v>
      </c>
      <c r="AJ11" s="40">
        <v>690</v>
      </c>
      <c r="AK11" s="41">
        <v>29.8</v>
      </c>
      <c r="AL11" s="45">
        <v>2313</v>
      </c>
      <c r="AM11" s="40">
        <v>655</v>
      </c>
      <c r="AN11" s="41">
        <v>28</v>
      </c>
      <c r="AO11" s="45">
        <v>2341</v>
      </c>
    </row>
    <row r="12" spans="1:41">
      <c r="A12" s="42" t="s">
        <v>104</v>
      </c>
      <c r="B12" s="42" t="s">
        <v>167</v>
      </c>
      <c r="C12" s="43">
        <f t="shared" si="0"/>
        <v>10238</v>
      </c>
      <c r="D12" s="44">
        <f t="shared" si="1"/>
        <v>26.336368781190512</v>
      </c>
      <c r="E12" s="55">
        <f t="shared" si="2"/>
        <v>38874</v>
      </c>
      <c r="F12" s="43">
        <v>440</v>
      </c>
      <c r="G12" s="44">
        <v>15.3</v>
      </c>
      <c r="H12" s="46">
        <v>2873</v>
      </c>
      <c r="I12" s="43">
        <v>596</v>
      </c>
      <c r="J12" s="44">
        <v>20.6</v>
      </c>
      <c r="K12" s="46">
        <v>2893</v>
      </c>
      <c r="L12" s="43">
        <v>725</v>
      </c>
      <c r="M12" s="44">
        <v>23.4</v>
      </c>
      <c r="N12" s="46">
        <v>3093</v>
      </c>
      <c r="O12" s="43">
        <v>795</v>
      </c>
      <c r="P12" s="44">
        <v>24.9</v>
      </c>
      <c r="Q12" s="46">
        <v>3199</v>
      </c>
      <c r="R12" s="43">
        <v>894</v>
      </c>
      <c r="S12" s="44">
        <v>27.5</v>
      </c>
      <c r="T12" s="46">
        <v>3249</v>
      </c>
      <c r="U12" s="43">
        <v>966</v>
      </c>
      <c r="V12" s="44">
        <v>28.2</v>
      </c>
      <c r="W12" s="46">
        <v>3423</v>
      </c>
      <c r="X12" s="43">
        <v>1003</v>
      </c>
      <c r="Y12" s="44">
        <v>30.4</v>
      </c>
      <c r="Z12" s="46">
        <v>3298</v>
      </c>
      <c r="AA12" s="43">
        <v>985</v>
      </c>
      <c r="AB12" s="44">
        <v>29.8</v>
      </c>
      <c r="AC12" s="46">
        <v>3302</v>
      </c>
      <c r="AD12" s="43">
        <v>1019</v>
      </c>
      <c r="AE12" s="44">
        <v>30</v>
      </c>
      <c r="AF12" s="46">
        <v>3401</v>
      </c>
      <c r="AG12" s="43">
        <v>1017</v>
      </c>
      <c r="AH12" s="44">
        <v>28.7</v>
      </c>
      <c r="AI12" s="46">
        <v>3549</v>
      </c>
      <c r="AJ12" s="43">
        <v>933</v>
      </c>
      <c r="AK12" s="44">
        <v>27.7</v>
      </c>
      <c r="AL12" s="46">
        <v>3364</v>
      </c>
      <c r="AM12" s="43">
        <v>865</v>
      </c>
      <c r="AN12" s="44">
        <v>26.8</v>
      </c>
      <c r="AO12" s="46">
        <v>3230</v>
      </c>
    </row>
    <row r="13" spans="1:41">
      <c r="A13" t="s">
        <v>104</v>
      </c>
      <c r="B13" t="s">
        <v>177</v>
      </c>
      <c r="C13" s="40">
        <f t="shared" si="0"/>
        <v>6744</v>
      </c>
      <c r="D13" s="41">
        <f t="shared" si="1"/>
        <v>36.40289323113462</v>
      </c>
      <c r="E13" s="54">
        <f t="shared" si="2"/>
        <v>18526</v>
      </c>
      <c r="F13" s="40">
        <v>244</v>
      </c>
      <c r="G13" s="41">
        <v>19.5</v>
      </c>
      <c r="H13" s="45">
        <v>1252</v>
      </c>
      <c r="I13" s="40">
        <v>430</v>
      </c>
      <c r="J13" s="41">
        <v>32.700000000000003</v>
      </c>
      <c r="K13" s="45">
        <v>1316</v>
      </c>
      <c r="L13" s="40">
        <v>475</v>
      </c>
      <c r="M13" s="41">
        <v>33.799999999999997</v>
      </c>
      <c r="N13" s="45">
        <v>1406</v>
      </c>
      <c r="O13" s="40">
        <v>544</v>
      </c>
      <c r="P13" s="41">
        <v>38.700000000000003</v>
      </c>
      <c r="Q13" s="45">
        <v>1405</v>
      </c>
      <c r="R13" s="40">
        <v>618</v>
      </c>
      <c r="S13" s="41">
        <v>39.1</v>
      </c>
      <c r="T13" s="45">
        <v>1581</v>
      </c>
      <c r="U13" s="40">
        <v>610</v>
      </c>
      <c r="V13" s="41">
        <v>40.799999999999997</v>
      </c>
      <c r="W13" s="45">
        <v>1497</v>
      </c>
      <c r="X13" s="40">
        <v>649</v>
      </c>
      <c r="Y13" s="41">
        <v>41.6</v>
      </c>
      <c r="Z13" s="45">
        <v>1559</v>
      </c>
      <c r="AA13" s="40">
        <v>678</v>
      </c>
      <c r="AB13" s="41">
        <v>40.1</v>
      </c>
      <c r="AC13" s="45">
        <v>1690</v>
      </c>
      <c r="AD13" s="40">
        <v>681</v>
      </c>
      <c r="AE13" s="41">
        <v>39.4</v>
      </c>
      <c r="AF13" s="45">
        <v>1728</v>
      </c>
      <c r="AG13" s="40">
        <v>664</v>
      </c>
      <c r="AH13" s="41">
        <v>37.6</v>
      </c>
      <c r="AI13" s="45">
        <v>1766</v>
      </c>
      <c r="AJ13" s="40">
        <v>566</v>
      </c>
      <c r="AK13" s="41">
        <v>33.200000000000003</v>
      </c>
      <c r="AL13" s="45">
        <v>1704</v>
      </c>
      <c r="AM13" s="40">
        <v>585</v>
      </c>
      <c r="AN13" s="41">
        <v>36.1</v>
      </c>
      <c r="AO13" s="45">
        <v>1622</v>
      </c>
    </row>
    <row r="14" spans="1:41">
      <c r="A14" s="42" t="s">
        <v>104</v>
      </c>
      <c r="B14" s="42" t="s">
        <v>191</v>
      </c>
      <c r="C14" s="43">
        <f t="shared" si="0"/>
        <v>7440</v>
      </c>
      <c r="D14" s="44">
        <f t="shared" si="1"/>
        <v>36.306851454226042</v>
      </c>
      <c r="E14" s="55">
        <f t="shared" si="2"/>
        <v>20492</v>
      </c>
      <c r="F14" s="43">
        <v>418</v>
      </c>
      <c r="G14" s="44">
        <v>26.9</v>
      </c>
      <c r="H14" s="46">
        <v>1553</v>
      </c>
      <c r="I14" s="43">
        <v>509</v>
      </c>
      <c r="J14" s="44">
        <v>33.299999999999997</v>
      </c>
      <c r="K14" s="46">
        <v>1528</v>
      </c>
      <c r="L14" s="43">
        <v>543</v>
      </c>
      <c r="M14" s="44">
        <v>34.1</v>
      </c>
      <c r="N14" s="46">
        <v>1592</v>
      </c>
      <c r="O14" s="43">
        <v>573</v>
      </c>
      <c r="P14" s="44">
        <v>35.299999999999997</v>
      </c>
      <c r="Q14" s="46">
        <v>1622</v>
      </c>
      <c r="R14" s="43">
        <v>636</v>
      </c>
      <c r="S14" s="44">
        <v>39.700000000000003</v>
      </c>
      <c r="T14" s="46">
        <v>1603</v>
      </c>
      <c r="U14" s="43">
        <v>711</v>
      </c>
      <c r="V14" s="44">
        <v>39.200000000000003</v>
      </c>
      <c r="W14" s="46">
        <v>1812</v>
      </c>
      <c r="X14" s="43">
        <v>704</v>
      </c>
      <c r="Y14" s="44">
        <v>41.5</v>
      </c>
      <c r="Z14" s="46">
        <v>1698</v>
      </c>
      <c r="AA14" s="43">
        <v>699</v>
      </c>
      <c r="AB14" s="44">
        <v>38.200000000000003</v>
      </c>
      <c r="AC14" s="46">
        <v>1829</v>
      </c>
      <c r="AD14" s="43">
        <v>718</v>
      </c>
      <c r="AE14" s="44">
        <v>39.1</v>
      </c>
      <c r="AF14" s="46">
        <v>1838</v>
      </c>
      <c r="AG14" s="43">
        <v>648</v>
      </c>
      <c r="AH14" s="44">
        <v>35</v>
      </c>
      <c r="AI14" s="46">
        <v>1853</v>
      </c>
      <c r="AJ14" s="43">
        <v>653</v>
      </c>
      <c r="AK14" s="44">
        <v>35.9</v>
      </c>
      <c r="AL14" s="46">
        <v>1821</v>
      </c>
      <c r="AM14" s="43">
        <v>628</v>
      </c>
      <c r="AN14" s="44">
        <v>36</v>
      </c>
      <c r="AO14" s="46">
        <v>1743</v>
      </c>
    </row>
    <row r="15" spans="1:41">
      <c r="A15" t="s">
        <v>104</v>
      </c>
      <c r="B15" t="s">
        <v>198</v>
      </c>
      <c r="C15" s="40">
        <f t="shared" si="0"/>
        <v>8807</v>
      </c>
      <c r="D15" s="41">
        <f t="shared" si="1"/>
        <v>31.016023947878146</v>
      </c>
      <c r="E15" s="54">
        <f t="shared" si="2"/>
        <v>28395</v>
      </c>
      <c r="F15" s="40">
        <v>389</v>
      </c>
      <c r="G15" s="41">
        <v>19</v>
      </c>
      <c r="H15" s="45">
        <v>2048</v>
      </c>
      <c r="I15" s="40">
        <v>553</v>
      </c>
      <c r="J15" s="41">
        <v>25.2</v>
      </c>
      <c r="K15" s="45">
        <v>2197</v>
      </c>
      <c r="L15" s="40">
        <v>640</v>
      </c>
      <c r="M15" s="41">
        <v>28.9</v>
      </c>
      <c r="N15" s="45">
        <v>2212</v>
      </c>
      <c r="O15" s="40">
        <v>738</v>
      </c>
      <c r="P15" s="41">
        <v>32.1</v>
      </c>
      <c r="Q15" s="45">
        <v>2298</v>
      </c>
      <c r="R15" s="40">
        <v>844</v>
      </c>
      <c r="S15" s="41">
        <v>35</v>
      </c>
      <c r="T15" s="45">
        <v>2411</v>
      </c>
      <c r="U15" s="40">
        <v>874</v>
      </c>
      <c r="V15" s="41">
        <v>35.299999999999997</v>
      </c>
      <c r="W15" s="45">
        <v>2476</v>
      </c>
      <c r="X15" s="40">
        <v>932</v>
      </c>
      <c r="Y15" s="41">
        <v>37.6</v>
      </c>
      <c r="Z15" s="45">
        <v>2477</v>
      </c>
      <c r="AA15" s="40">
        <v>753</v>
      </c>
      <c r="AB15" s="41">
        <v>31.3</v>
      </c>
      <c r="AC15" s="45">
        <v>2405</v>
      </c>
      <c r="AD15" s="40">
        <v>841</v>
      </c>
      <c r="AE15" s="41">
        <v>34</v>
      </c>
      <c r="AF15" s="45">
        <v>2474</v>
      </c>
      <c r="AG15" s="40">
        <v>772</v>
      </c>
      <c r="AH15" s="41">
        <v>31.1</v>
      </c>
      <c r="AI15" s="45">
        <v>2482</v>
      </c>
      <c r="AJ15" s="40">
        <v>739</v>
      </c>
      <c r="AK15" s="41">
        <v>29.8</v>
      </c>
      <c r="AL15" s="45">
        <v>2481</v>
      </c>
      <c r="AM15" s="40">
        <v>732</v>
      </c>
      <c r="AN15" s="41">
        <v>30.1</v>
      </c>
      <c r="AO15" s="45">
        <v>2434</v>
      </c>
    </row>
    <row r="16" spans="1:41">
      <c r="A16" s="42" t="s">
        <v>104</v>
      </c>
      <c r="B16" s="42" t="s">
        <v>201</v>
      </c>
      <c r="C16" s="43">
        <f t="shared" si="0"/>
        <v>12905</v>
      </c>
      <c r="D16" s="44">
        <f t="shared" si="1"/>
        <v>35.371669773051202</v>
      </c>
      <c r="E16" s="55">
        <f t="shared" si="2"/>
        <v>36484</v>
      </c>
      <c r="F16" s="43">
        <v>663</v>
      </c>
      <c r="G16" s="44">
        <v>23.6</v>
      </c>
      <c r="H16" s="46">
        <v>2810</v>
      </c>
      <c r="I16" s="43">
        <v>785</v>
      </c>
      <c r="J16" s="44">
        <v>28.3</v>
      </c>
      <c r="K16" s="46">
        <v>2778</v>
      </c>
      <c r="L16" s="43">
        <v>865</v>
      </c>
      <c r="M16" s="44">
        <v>30.3</v>
      </c>
      <c r="N16" s="46">
        <v>2851</v>
      </c>
      <c r="O16" s="43">
        <v>1025</v>
      </c>
      <c r="P16" s="44">
        <v>33.700000000000003</v>
      </c>
      <c r="Q16" s="46">
        <v>3044</v>
      </c>
      <c r="R16" s="43">
        <v>1167</v>
      </c>
      <c r="S16" s="44">
        <v>36.299999999999997</v>
      </c>
      <c r="T16" s="46">
        <v>3215</v>
      </c>
      <c r="U16" s="43">
        <v>1192</v>
      </c>
      <c r="V16" s="44">
        <v>37.299999999999997</v>
      </c>
      <c r="W16" s="46">
        <v>3193</v>
      </c>
      <c r="X16" s="43">
        <v>1220</v>
      </c>
      <c r="Y16" s="44">
        <v>38.5</v>
      </c>
      <c r="Z16" s="46">
        <v>3170</v>
      </c>
      <c r="AA16" s="43">
        <v>1212</v>
      </c>
      <c r="AB16" s="44">
        <v>40.299999999999997</v>
      </c>
      <c r="AC16" s="46">
        <v>3010</v>
      </c>
      <c r="AD16" s="43">
        <v>1181</v>
      </c>
      <c r="AE16" s="44">
        <v>38.799999999999997</v>
      </c>
      <c r="AF16" s="46">
        <v>3042</v>
      </c>
      <c r="AG16" s="43">
        <v>1253</v>
      </c>
      <c r="AH16" s="44">
        <v>39</v>
      </c>
      <c r="AI16" s="46">
        <v>3210</v>
      </c>
      <c r="AJ16" s="43">
        <v>1197</v>
      </c>
      <c r="AK16" s="44">
        <v>38.5</v>
      </c>
      <c r="AL16" s="46">
        <v>3112</v>
      </c>
      <c r="AM16" s="43">
        <v>1145</v>
      </c>
      <c r="AN16" s="44">
        <v>37.6</v>
      </c>
      <c r="AO16" s="46">
        <v>3049</v>
      </c>
    </row>
    <row r="17" spans="1:41">
      <c r="A17" t="s">
        <v>81</v>
      </c>
      <c r="B17" t="s">
        <v>80</v>
      </c>
      <c r="C17" s="40">
        <f t="shared" si="0"/>
        <v>7471</v>
      </c>
      <c r="D17" s="41">
        <f t="shared" si="1"/>
        <v>28.675059491824673</v>
      </c>
      <c r="E17" s="54">
        <f t="shared" si="2"/>
        <v>26054</v>
      </c>
      <c r="F17" s="40">
        <v>239</v>
      </c>
      <c r="G17" s="41">
        <v>12.3</v>
      </c>
      <c r="H17" s="45">
        <v>1942</v>
      </c>
      <c r="I17" s="40">
        <v>421</v>
      </c>
      <c r="J17" s="41">
        <v>21.6</v>
      </c>
      <c r="K17" s="45">
        <v>1947</v>
      </c>
      <c r="L17" s="40">
        <v>485</v>
      </c>
      <c r="M17" s="41">
        <v>23.1</v>
      </c>
      <c r="N17" s="45">
        <v>2096</v>
      </c>
      <c r="O17" s="40">
        <v>613</v>
      </c>
      <c r="P17" s="41">
        <v>29.5</v>
      </c>
      <c r="Q17" s="45">
        <v>2075</v>
      </c>
      <c r="R17" s="40">
        <v>668</v>
      </c>
      <c r="S17" s="41">
        <v>29.8</v>
      </c>
      <c r="T17" s="45">
        <v>2245</v>
      </c>
      <c r="U17" s="40">
        <v>716</v>
      </c>
      <c r="V17" s="41">
        <v>31.6</v>
      </c>
      <c r="W17" s="45">
        <v>2263</v>
      </c>
      <c r="X17" s="40">
        <v>771</v>
      </c>
      <c r="Y17" s="41">
        <v>33.5</v>
      </c>
      <c r="Z17" s="45">
        <v>2300</v>
      </c>
      <c r="AA17" s="40">
        <v>730</v>
      </c>
      <c r="AB17" s="41">
        <v>33.799999999999997</v>
      </c>
      <c r="AC17" s="45">
        <v>2160</v>
      </c>
      <c r="AD17" s="40">
        <v>720</v>
      </c>
      <c r="AE17" s="41">
        <v>32.299999999999997</v>
      </c>
      <c r="AF17" s="45">
        <v>2232</v>
      </c>
      <c r="AG17" s="40">
        <v>716</v>
      </c>
      <c r="AH17" s="41">
        <v>31.4</v>
      </c>
      <c r="AI17" s="45">
        <v>2282</v>
      </c>
      <c r="AJ17" s="40">
        <v>691</v>
      </c>
      <c r="AK17" s="41">
        <v>30</v>
      </c>
      <c r="AL17" s="45">
        <v>2306</v>
      </c>
      <c r="AM17" s="40">
        <v>701</v>
      </c>
      <c r="AN17" s="41">
        <v>31.8</v>
      </c>
      <c r="AO17" s="45">
        <v>2206</v>
      </c>
    </row>
    <row r="18" spans="1:41">
      <c r="A18" s="42" t="s">
        <v>81</v>
      </c>
      <c r="B18" s="42" t="s">
        <v>82</v>
      </c>
      <c r="C18" s="43">
        <f t="shared" si="0"/>
        <v>8237</v>
      </c>
      <c r="D18" s="44">
        <f t="shared" si="1"/>
        <v>44.356488960689283</v>
      </c>
      <c r="E18" s="55">
        <f t="shared" si="2"/>
        <v>18570</v>
      </c>
      <c r="F18" s="43">
        <v>449</v>
      </c>
      <c r="G18" s="44">
        <v>30.3</v>
      </c>
      <c r="H18" s="46">
        <v>1481</v>
      </c>
      <c r="I18" s="43">
        <v>542</v>
      </c>
      <c r="J18" s="44">
        <v>35.5</v>
      </c>
      <c r="K18" s="46">
        <v>1526</v>
      </c>
      <c r="L18" s="43">
        <v>622</v>
      </c>
      <c r="M18" s="44">
        <v>37.9</v>
      </c>
      <c r="N18" s="46">
        <v>1642</v>
      </c>
      <c r="O18" s="43">
        <v>678</v>
      </c>
      <c r="P18" s="44">
        <v>41.6</v>
      </c>
      <c r="Q18" s="46">
        <v>1631</v>
      </c>
      <c r="R18" s="43">
        <v>771</v>
      </c>
      <c r="S18" s="44">
        <v>44.7</v>
      </c>
      <c r="T18" s="46">
        <v>1725</v>
      </c>
      <c r="U18" s="43">
        <v>815</v>
      </c>
      <c r="V18" s="44">
        <v>48.7</v>
      </c>
      <c r="W18" s="46">
        <v>1674</v>
      </c>
      <c r="X18" s="43">
        <v>837</v>
      </c>
      <c r="Y18" s="44">
        <v>47.7</v>
      </c>
      <c r="Z18" s="46">
        <v>1756</v>
      </c>
      <c r="AA18" s="43">
        <v>799</v>
      </c>
      <c r="AB18" s="44">
        <v>51.4</v>
      </c>
      <c r="AC18" s="46">
        <v>1556</v>
      </c>
      <c r="AD18" s="43">
        <v>717</v>
      </c>
      <c r="AE18" s="44">
        <v>49.9</v>
      </c>
      <c r="AF18" s="46">
        <v>1436</v>
      </c>
      <c r="AG18" s="43">
        <v>698</v>
      </c>
      <c r="AH18" s="44">
        <v>48.7</v>
      </c>
      <c r="AI18" s="46">
        <v>1432</v>
      </c>
      <c r="AJ18" s="43">
        <v>648</v>
      </c>
      <c r="AK18" s="44">
        <v>47.8</v>
      </c>
      <c r="AL18" s="46">
        <v>1357</v>
      </c>
      <c r="AM18" s="43">
        <v>661</v>
      </c>
      <c r="AN18" s="44">
        <v>48.8</v>
      </c>
      <c r="AO18" s="46">
        <v>1354</v>
      </c>
    </row>
    <row r="19" spans="1:41">
      <c r="A19" t="s">
        <v>81</v>
      </c>
      <c r="B19" t="s">
        <v>83</v>
      </c>
      <c r="C19" s="40">
        <f t="shared" si="0"/>
        <v>15379</v>
      </c>
      <c r="D19" s="41">
        <f t="shared" si="1"/>
        <v>30.755539556835455</v>
      </c>
      <c r="E19" s="54">
        <f t="shared" si="2"/>
        <v>50004</v>
      </c>
      <c r="F19" s="40">
        <v>603</v>
      </c>
      <c r="G19" s="41">
        <v>16.7</v>
      </c>
      <c r="H19" s="45">
        <v>3621</v>
      </c>
      <c r="I19" s="40">
        <v>913</v>
      </c>
      <c r="J19" s="41">
        <v>22.9</v>
      </c>
      <c r="K19" s="45">
        <v>3982</v>
      </c>
      <c r="L19" s="40">
        <v>1081</v>
      </c>
      <c r="M19" s="41">
        <v>27.6</v>
      </c>
      <c r="N19" s="45">
        <v>3921</v>
      </c>
      <c r="O19" s="40">
        <v>1211</v>
      </c>
      <c r="P19" s="41">
        <v>30.6</v>
      </c>
      <c r="Q19" s="45">
        <v>3953</v>
      </c>
      <c r="R19" s="40">
        <v>1355</v>
      </c>
      <c r="S19" s="41">
        <v>32.799999999999997</v>
      </c>
      <c r="T19" s="45">
        <v>4137</v>
      </c>
      <c r="U19" s="40">
        <v>1471</v>
      </c>
      <c r="V19" s="41">
        <v>34</v>
      </c>
      <c r="W19" s="45">
        <v>4326</v>
      </c>
      <c r="X19" s="40">
        <v>1541</v>
      </c>
      <c r="Y19" s="41">
        <v>36.1</v>
      </c>
      <c r="Z19" s="45">
        <v>4273</v>
      </c>
      <c r="AA19" s="40">
        <v>1493</v>
      </c>
      <c r="AB19" s="41">
        <v>34</v>
      </c>
      <c r="AC19" s="45">
        <v>4396</v>
      </c>
      <c r="AD19" s="40">
        <v>1510</v>
      </c>
      <c r="AE19" s="41">
        <v>34.700000000000003</v>
      </c>
      <c r="AF19" s="45">
        <v>4351</v>
      </c>
      <c r="AG19" s="40">
        <v>1471</v>
      </c>
      <c r="AH19" s="41">
        <v>33.200000000000003</v>
      </c>
      <c r="AI19" s="45">
        <v>4433</v>
      </c>
      <c r="AJ19" s="40">
        <v>1378</v>
      </c>
      <c r="AK19" s="41">
        <v>31.8</v>
      </c>
      <c r="AL19" s="45">
        <v>4337</v>
      </c>
      <c r="AM19" s="40">
        <v>1352</v>
      </c>
      <c r="AN19" s="41">
        <v>31.6</v>
      </c>
      <c r="AO19" s="45">
        <v>4274</v>
      </c>
    </row>
    <row r="20" spans="1:41">
      <c r="A20" s="42" t="s">
        <v>81</v>
      </c>
      <c r="B20" s="42" t="s">
        <v>93</v>
      </c>
      <c r="C20" s="43">
        <f t="shared" si="0"/>
        <v>7299</v>
      </c>
      <c r="D20" s="44">
        <f t="shared" si="1"/>
        <v>26.768621410496202</v>
      </c>
      <c r="E20" s="55">
        <f t="shared" si="2"/>
        <v>27267</v>
      </c>
      <c r="F20" s="43">
        <v>311</v>
      </c>
      <c r="G20" s="44">
        <v>15</v>
      </c>
      <c r="H20" s="46">
        <v>2070</v>
      </c>
      <c r="I20" s="43">
        <v>371</v>
      </c>
      <c r="J20" s="44">
        <v>17.8</v>
      </c>
      <c r="K20" s="46">
        <v>2081</v>
      </c>
      <c r="L20" s="43">
        <v>463</v>
      </c>
      <c r="M20" s="44">
        <v>21.2</v>
      </c>
      <c r="N20" s="46">
        <v>2181</v>
      </c>
      <c r="O20" s="43">
        <v>585</v>
      </c>
      <c r="P20" s="44">
        <v>25.8</v>
      </c>
      <c r="Q20" s="46">
        <v>2271</v>
      </c>
      <c r="R20" s="43">
        <v>597</v>
      </c>
      <c r="S20" s="44">
        <v>26.7</v>
      </c>
      <c r="T20" s="46">
        <v>2236</v>
      </c>
      <c r="U20" s="43">
        <v>645</v>
      </c>
      <c r="V20" s="44">
        <v>27.4</v>
      </c>
      <c r="W20" s="46">
        <v>2354</v>
      </c>
      <c r="X20" s="43">
        <v>706</v>
      </c>
      <c r="Y20" s="44">
        <v>30.3</v>
      </c>
      <c r="Z20" s="46">
        <v>2329</v>
      </c>
      <c r="AA20" s="43">
        <v>682</v>
      </c>
      <c r="AB20" s="44">
        <v>29.5</v>
      </c>
      <c r="AC20" s="46">
        <v>2311</v>
      </c>
      <c r="AD20" s="43">
        <v>783</v>
      </c>
      <c r="AE20" s="44">
        <v>33.5</v>
      </c>
      <c r="AF20" s="46">
        <v>2340</v>
      </c>
      <c r="AG20" s="43">
        <v>749</v>
      </c>
      <c r="AH20" s="44">
        <v>31.3</v>
      </c>
      <c r="AI20" s="46">
        <v>2394</v>
      </c>
      <c r="AJ20" s="43">
        <v>740</v>
      </c>
      <c r="AK20" s="44">
        <v>31.6</v>
      </c>
      <c r="AL20" s="46">
        <v>2341</v>
      </c>
      <c r="AM20" s="43">
        <v>667</v>
      </c>
      <c r="AN20" s="44">
        <v>28.3</v>
      </c>
      <c r="AO20" s="46">
        <v>2359</v>
      </c>
    </row>
    <row r="21" spans="1:41">
      <c r="A21" t="s">
        <v>81</v>
      </c>
      <c r="B21" t="s">
        <v>99</v>
      </c>
      <c r="C21" s="40">
        <f t="shared" si="0"/>
        <v>9332</v>
      </c>
      <c r="D21" s="41">
        <f t="shared" si="1"/>
        <v>18.15316980177797</v>
      </c>
      <c r="E21" s="54">
        <f t="shared" si="2"/>
        <v>51407</v>
      </c>
      <c r="F21" s="40">
        <v>458</v>
      </c>
      <c r="G21" s="41">
        <v>11.5</v>
      </c>
      <c r="H21" s="45">
        <v>3977</v>
      </c>
      <c r="I21" s="40">
        <v>572</v>
      </c>
      <c r="J21" s="41">
        <v>14.2</v>
      </c>
      <c r="K21" s="45">
        <v>4024</v>
      </c>
      <c r="L21" s="40">
        <v>636</v>
      </c>
      <c r="M21" s="41">
        <v>15.5</v>
      </c>
      <c r="N21" s="45">
        <v>4108</v>
      </c>
      <c r="O21" s="40">
        <v>757</v>
      </c>
      <c r="P21" s="41">
        <v>17.8</v>
      </c>
      <c r="Q21" s="45">
        <v>4258</v>
      </c>
      <c r="R21" s="40">
        <v>804</v>
      </c>
      <c r="S21" s="41">
        <v>18.8</v>
      </c>
      <c r="T21" s="45">
        <v>4282</v>
      </c>
      <c r="U21" s="40">
        <v>862</v>
      </c>
      <c r="V21" s="41">
        <v>19.5</v>
      </c>
      <c r="W21" s="45">
        <v>4411</v>
      </c>
      <c r="X21" s="40">
        <v>890</v>
      </c>
      <c r="Y21" s="41">
        <v>20.5</v>
      </c>
      <c r="Z21" s="45">
        <v>4344</v>
      </c>
      <c r="AA21" s="40">
        <v>895</v>
      </c>
      <c r="AB21" s="41">
        <v>20.7</v>
      </c>
      <c r="AC21" s="45">
        <v>4316</v>
      </c>
      <c r="AD21" s="40">
        <v>882</v>
      </c>
      <c r="AE21" s="41">
        <v>20.399999999999999</v>
      </c>
      <c r="AF21" s="45">
        <v>4322</v>
      </c>
      <c r="AG21" s="40">
        <v>873</v>
      </c>
      <c r="AH21" s="41">
        <v>19.399999999999999</v>
      </c>
      <c r="AI21" s="45">
        <v>4499</v>
      </c>
      <c r="AJ21" s="40">
        <v>895</v>
      </c>
      <c r="AK21" s="41">
        <v>20.100000000000001</v>
      </c>
      <c r="AL21" s="45">
        <v>4463</v>
      </c>
      <c r="AM21" s="40">
        <v>808</v>
      </c>
      <c r="AN21" s="41">
        <v>18.399999999999999</v>
      </c>
      <c r="AO21" s="45">
        <v>4403</v>
      </c>
    </row>
    <row r="22" spans="1:41">
      <c r="A22" s="42" t="s">
        <v>81</v>
      </c>
      <c r="B22" s="42" t="s">
        <v>100</v>
      </c>
      <c r="C22" s="43">
        <f t="shared" si="0"/>
        <v>9869</v>
      </c>
      <c r="D22" s="44">
        <f t="shared" si="1"/>
        <v>21.266646554324872</v>
      </c>
      <c r="E22" s="55">
        <f t="shared" si="2"/>
        <v>46406</v>
      </c>
      <c r="F22" s="43">
        <v>426</v>
      </c>
      <c r="G22" s="44">
        <v>12.1</v>
      </c>
      <c r="H22" s="46">
        <v>3511</v>
      </c>
      <c r="I22" s="43">
        <v>586</v>
      </c>
      <c r="J22" s="44">
        <v>16.2</v>
      </c>
      <c r="K22" s="46">
        <v>3618</v>
      </c>
      <c r="L22" s="43">
        <v>642</v>
      </c>
      <c r="M22" s="44">
        <v>17.5</v>
      </c>
      <c r="N22" s="46">
        <v>3671</v>
      </c>
      <c r="O22" s="43">
        <v>794</v>
      </c>
      <c r="P22" s="44">
        <v>20.8</v>
      </c>
      <c r="Q22" s="46">
        <v>3815</v>
      </c>
      <c r="R22" s="43">
        <v>865</v>
      </c>
      <c r="S22" s="44">
        <v>22.1</v>
      </c>
      <c r="T22" s="46">
        <v>3917</v>
      </c>
      <c r="U22" s="43">
        <v>944</v>
      </c>
      <c r="V22" s="44">
        <v>23.1</v>
      </c>
      <c r="W22" s="46">
        <v>4084</v>
      </c>
      <c r="X22" s="43">
        <v>976</v>
      </c>
      <c r="Y22" s="44">
        <v>24.5</v>
      </c>
      <c r="Z22" s="46">
        <v>3983</v>
      </c>
      <c r="AA22" s="43">
        <v>913</v>
      </c>
      <c r="AB22" s="44">
        <v>23.4</v>
      </c>
      <c r="AC22" s="46">
        <v>3908</v>
      </c>
      <c r="AD22" s="43">
        <v>931</v>
      </c>
      <c r="AE22" s="44">
        <v>23.8</v>
      </c>
      <c r="AF22" s="46">
        <v>3909</v>
      </c>
      <c r="AG22" s="43">
        <v>958</v>
      </c>
      <c r="AH22" s="44">
        <v>23.9</v>
      </c>
      <c r="AI22" s="46">
        <v>4013</v>
      </c>
      <c r="AJ22" s="43">
        <v>948</v>
      </c>
      <c r="AK22" s="44">
        <v>23.4</v>
      </c>
      <c r="AL22" s="46">
        <v>4051</v>
      </c>
      <c r="AM22" s="43">
        <v>886</v>
      </c>
      <c r="AN22" s="44">
        <v>22.6</v>
      </c>
      <c r="AO22" s="46">
        <v>3926</v>
      </c>
    </row>
    <row r="23" spans="1:41">
      <c r="A23" t="s">
        <v>81</v>
      </c>
      <c r="B23" t="s">
        <v>107</v>
      </c>
      <c r="C23" s="40">
        <f t="shared" si="0"/>
        <v>8271</v>
      </c>
      <c r="D23" s="41">
        <f t="shared" si="1"/>
        <v>23.879778265388612</v>
      </c>
      <c r="E23" s="54">
        <f t="shared" si="2"/>
        <v>34636</v>
      </c>
      <c r="F23" s="40">
        <v>348</v>
      </c>
      <c r="G23" s="41">
        <v>13.4</v>
      </c>
      <c r="H23" s="45">
        <v>2602</v>
      </c>
      <c r="I23" s="40">
        <v>473</v>
      </c>
      <c r="J23" s="41">
        <v>18.3</v>
      </c>
      <c r="K23" s="45">
        <v>2579</v>
      </c>
      <c r="L23" s="40">
        <v>528</v>
      </c>
      <c r="M23" s="41">
        <v>19.399999999999999</v>
      </c>
      <c r="N23" s="45">
        <v>2720</v>
      </c>
      <c r="O23" s="40">
        <v>625</v>
      </c>
      <c r="P23" s="41">
        <v>23.2</v>
      </c>
      <c r="Q23" s="45">
        <v>2692</v>
      </c>
      <c r="R23" s="40">
        <v>754</v>
      </c>
      <c r="S23" s="41">
        <v>26.1</v>
      </c>
      <c r="T23" s="45">
        <v>2892</v>
      </c>
      <c r="U23" s="40">
        <v>794</v>
      </c>
      <c r="V23" s="41">
        <v>26.3</v>
      </c>
      <c r="W23" s="45">
        <v>3020</v>
      </c>
      <c r="X23" s="40">
        <v>815</v>
      </c>
      <c r="Y23" s="41">
        <v>27</v>
      </c>
      <c r="Z23" s="45">
        <v>3014</v>
      </c>
      <c r="AA23" s="40">
        <v>771</v>
      </c>
      <c r="AB23" s="41">
        <v>25.9</v>
      </c>
      <c r="AC23" s="45">
        <v>2976</v>
      </c>
      <c r="AD23" s="40">
        <v>812</v>
      </c>
      <c r="AE23" s="41">
        <v>26.7</v>
      </c>
      <c r="AF23" s="45">
        <v>3037</v>
      </c>
      <c r="AG23" s="40">
        <v>779</v>
      </c>
      <c r="AH23" s="41">
        <v>26.2</v>
      </c>
      <c r="AI23" s="45">
        <v>2978</v>
      </c>
      <c r="AJ23" s="40">
        <v>803</v>
      </c>
      <c r="AK23" s="41">
        <v>25.7</v>
      </c>
      <c r="AL23" s="45">
        <v>3130</v>
      </c>
      <c r="AM23" s="40">
        <v>769</v>
      </c>
      <c r="AN23" s="41">
        <v>25.7</v>
      </c>
      <c r="AO23" s="45">
        <v>2996</v>
      </c>
    </row>
    <row r="24" spans="1:41">
      <c r="A24" s="42" t="s">
        <v>81</v>
      </c>
      <c r="B24" s="42" t="s">
        <v>125</v>
      </c>
      <c r="C24" s="43">
        <f t="shared" si="0"/>
        <v>7059</v>
      </c>
      <c r="D24" s="44">
        <f t="shared" si="1"/>
        <v>39.744383762175559</v>
      </c>
      <c r="E24" s="55">
        <f t="shared" si="2"/>
        <v>17761</v>
      </c>
      <c r="F24" s="43">
        <v>326</v>
      </c>
      <c r="G24" s="44">
        <v>25.2</v>
      </c>
      <c r="H24" s="46">
        <v>1294</v>
      </c>
      <c r="I24" s="43">
        <v>352</v>
      </c>
      <c r="J24" s="44">
        <v>26.7</v>
      </c>
      <c r="K24" s="46">
        <v>1317</v>
      </c>
      <c r="L24" s="43">
        <v>514</v>
      </c>
      <c r="M24" s="44">
        <v>38.6</v>
      </c>
      <c r="N24" s="46">
        <v>1331</v>
      </c>
      <c r="O24" s="43">
        <v>562</v>
      </c>
      <c r="P24" s="44">
        <v>39.6</v>
      </c>
      <c r="Q24" s="46">
        <v>1419</v>
      </c>
      <c r="R24" s="43">
        <v>610</v>
      </c>
      <c r="S24" s="44">
        <v>41.8</v>
      </c>
      <c r="T24" s="46">
        <v>1458</v>
      </c>
      <c r="U24" s="43">
        <v>671</v>
      </c>
      <c r="V24" s="44">
        <v>44.6</v>
      </c>
      <c r="W24" s="46">
        <v>1503</v>
      </c>
      <c r="X24" s="43">
        <v>686</v>
      </c>
      <c r="Y24" s="44">
        <v>43.6</v>
      </c>
      <c r="Z24" s="46">
        <v>1572</v>
      </c>
      <c r="AA24" s="43">
        <v>639</v>
      </c>
      <c r="AB24" s="44">
        <v>41.5</v>
      </c>
      <c r="AC24" s="46">
        <v>1540</v>
      </c>
      <c r="AD24" s="43">
        <v>717</v>
      </c>
      <c r="AE24" s="44">
        <v>44.5</v>
      </c>
      <c r="AF24" s="46">
        <v>1612</v>
      </c>
      <c r="AG24" s="43">
        <v>685</v>
      </c>
      <c r="AH24" s="44">
        <v>43.2</v>
      </c>
      <c r="AI24" s="46">
        <v>1584</v>
      </c>
      <c r="AJ24" s="43">
        <v>613</v>
      </c>
      <c r="AK24" s="44">
        <v>39.700000000000003</v>
      </c>
      <c r="AL24" s="46">
        <v>1544</v>
      </c>
      <c r="AM24" s="43">
        <v>684</v>
      </c>
      <c r="AN24" s="44">
        <v>43.1</v>
      </c>
      <c r="AO24" s="46">
        <v>1587</v>
      </c>
    </row>
    <row r="25" spans="1:41">
      <c r="A25" t="s">
        <v>81</v>
      </c>
      <c r="B25" t="s">
        <v>144</v>
      </c>
      <c r="C25" s="40">
        <f t="shared" si="0"/>
        <v>8885</v>
      </c>
      <c r="D25" s="41">
        <f t="shared" si="1"/>
        <v>44.312004388808539</v>
      </c>
      <c r="E25" s="54">
        <f t="shared" si="2"/>
        <v>20051</v>
      </c>
      <c r="F25" s="40">
        <v>463</v>
      </c>
      <c r="G25" s="41">
        <v>25.4</v>
      </c>
      <c r="H25" s="45">
        <v>1824</v>
      </c>
      <c r="I25" s="40">
        <v>605</v>
      </c>
      <c r="J25" s="41">
        <v>33.5</v>
      </c>
      <c r="K25" s="45">
        <v>1807</v>
      </c>
      <c r="L25" s="40">
        <v>739</v>
      </c>
      <c r="M25" s="41">
        <v>37.6</v>
      </c>
      <c r="N25" s="45">
        <v>1967</v>
      </c>
      <c r="O25" s="40">
        <v>857</v>
      </c>
      <c r="P25" s="41">
        <v>41.9</v>
      </c>
      <c r="Q25" s="45">
        <v>2047</v>
      </c>
      <c r="R25" s="40">
        <v>914</v>
      </c>
      <c r="S25" s="41">
        <v>45.3</v>
      </c>
      <c r="T25" s="45">
        <v>2020</v>
      </c>
      <c r="U25" s="40">
        <v>909</v>
      </c>
      <c r="V25" s="41">
        <v>46.9</v>
      </c>
      <c r="W25" s="45">
        <v>1937</v>
      </c>
      <c r="X25" s="40">
        <v>909</v>
      </c>
      <c r="Y25" s="41">
        <v>46.7</v>
      </c>
      <c r="Z25" s="45">
        <v>1947</v>
      </c>
      <c r="AA25" s="40">
        <v>680</v>
      </c>
      <c r="AB25" s="41">
        <v>52.7</v>
      </c>
      <c r="AC25" s="45">
        <v>1291</v>
      </c>
      <c r="AD25" s="40">
        <v>746</v>
      </c>
      <c r="AE25" s="41">
        <v>55.9</v>
      </c>
      <c r="AF25" s="45">
        <v>1335</v>
      </c>
      <c r="AG25" s="40">
        <v>705</v>
      </c>
      <c r="AH25" s="41">
        <v>51.2</v>
      </c>
      <c r="AI25" s="45">
        <v>1376</v>
      </c>
      <c r="AJ25" s="40">
        <v>725</v>
      </c>
      <c r="AK25" s="41">
        <v>54</v>
      </c>
      <c r="AL25" s="45">
        <v>1343</v>
      </c>
      <c r="AM25" s="40">
        <v>633</v>
      </c>
      <c r="AN25" s="41">
        <v>54.7</v>
      </c>
      <c r="AO25" s="45">
        <v>1157</v>
      </c>
    </row>
    <row r="26" spans="1:41">
      <c r="A26" s="42" t="s">
        <v>81</v>
      </c>
      <c r="B26" s="42" t="s">
        <v>146</v>
      </c>
      <c r="C26" s="43">
        <f t="shared" si="0"/>
        <v>44274</v>
      </c>
      <c r="D26" s="44">
        <f t="shared" si="1"/>
        <v>26.428294284435161</v>
      </c>
      <c r="E26" s="55">
        <f t="shared" si="2"/>
        <v>167525</v>
      </c>
      <c r="F26" s="43">
        <v>2203</v>
      </c>
      <c r="G26" s="44">
        <v>17.399999999999999</v>
      </c>
      <c r="H26" s="46">
        <v>12660</v>
      </c>
      <c r="I26" s="43">
        <v>2742</v>
      </c>
      <c r="J26" s="44">
        <v>21.3</v>
      </c>
      <c r="K26" s="46">
        <v>12884</v>
      </c>
      <c r="L26" s="43">
        <v>3202</v>
      </c>
      <c r="M26" s="44">
        <v>23.6</v>
      </c>
      <c r="N26" s="46">
        <v>13567</v>
      </c>
      <c r="O26" s="43">
        <v>3492</v>
      </c>
      <c r="P26" s="44">
        <v>25.6</v>
      </c>
      <c r="Q26" s="46">
        <v>13627</v>
      </c>
      <c r="R26" s="43">
        <v>3928</v>
      </c>
      <c r="S26" s="44">
        <v>27.8</v>
      </c>
      <c r="T26" s="46">
        <v>14128</v>
      </c>
      <c r="U26" s="43">
        <v>4256</v>
      </c>
      <c r="V26" s="44">
        <v>29.3</v>
      </c>
      <c r="W26" s="46">
        <v>14515</v>
      </c>
      <c r="X26" s="43">
        <v>4376</v>
      </c>
      <c r="Y26" s="44">
        <v>30</v>
      </c>
      <c r="Z26" s="46">
        <v>14573</v>
      </c>
      <c r="AA26" s="43">
        <v>4147</v>
      </c>
      <c r="AB26" s="44">
        <v>29.2</v>
      </c>
      <c r="AC26" s="46">
        <v>14208</v>
      </c>
      <c r="AD26" s="43">
        <v>4229</v>
      </c>
      <c r="AE26" s="44">
        <v>29.1</v>
      </c>
      <c r="AF26" s="46">
        <v>14539</v>
      </c>
      <c r="AG26" s="43">
        <v>4093</v>
      </c>
      <c r="AH26" s="44">
        <v>28.4</v>
      </c>
      <c r="AI26" s="46">
        <v>14421</v>
      </c>
      <c r="AJ26" s="43">
        <v>3914</v>
      </c>
      <c r="AK26" s="44">
        <v>27.1</v>
      </c>
      <c r="AL26" s="46">
        <v>14456</v>
      </c>
      <c r="AM26" s="43">
        <v>3692</v>
      </c>
      <c r="AN26" s="44">
        <v>26.5</v>
      </c>
      <c r="AO26" s="46">
        <v>13947</v>
      </c>
    </row>
    <row r="27" spans="1:41">
      <c r="A27" t="s">
        <v>81</v>
      </c>
      <c r="B27" t="s">
        <v>152</v>
      </c>
      <c r="C27" s="40">
        <f t="shared" si="0"/>
        <v>25756</v>
      </c>
      <c r="D27" s="41">
        <f t="shared" si="1"/>
        <v>37.66984043408948</v>
      </c>
      <c r="E27" s="54">
        <f t="shared" si="2"/>
        <v>68373</v>
      </c>
      <c r="F27" s="40">
        <v>1159</v>
      </c>
      <c r="G27" s="41">
        <v>22.6</v>
      </c>
      <c r="H27" s="45">
        <v>5129</v>
      </c>
      <c r="I27" s="40">
        <v>1618</v>
      </c>
      <c r="J27" s="41">
        <v>31.2</v>
      </c>
      <c r="K27" s="45">
        <v>5187</v>
      </c>
      <c r="L27" s="40">
        <v>1910</v>
      </c>
      <c r="M27" s="41">
        <v>34</v>
      </c>
      <c r="N27" s="45">
        <v>5620</v>
      </c>
      <c r="O27" s="40">
        <v>2237</v>
      </c>
      <c r="P27" s="41">
        <v>38.799999999999997</v>
      </c>
      <c r="Q27" s="45">
        <v>5762</v>
      </c>
      <c r="R27" s="40">
        <v>2439</v>
      </c>
      <c r="S27" s="41">
        <v>41</v>
      </c>
      <c r="T27" s="45">
        <v>5951</v>
      </c>
      <c r="U27" s="40">
        <v>2477</v>
      </c>
      <c r="V27" s="41">
        <v>42.2</v>
      </c>
      <c r="W27" s="45">
        <v>5876</v>
      </c>
      <c r="X27" s="40">
        <v>2588</v>
      </c>
      <c r="Y27" s="41">
        <v>43.3</v>
      </c>
      <c r="Z27" s="45">
        <v>5976</v>
      </c>
      <c r="AA27" s="40">
        <v>2362</v>
      </c>
      <c r="AB27" s="41">
        <v>40.299999999999997</v>
      </c>
      <c r="AC27" s="45">
        <v>5868</v>
      </c>
      <c r="AD27" s="40">
        <v>2250</v>
      </c>
      <c r="AE27" s="41">
        <v>39.1</v>
      </c>
      <c r="AF27" s="45">
        <v>5757</v>
      </c>
      <c r="AG27" s="40">
        <v>2319</v>
      </c>
      <c r="AH27" s="41">
        <v>39.799999999999997</v>
      </c>
      <c r="AI27" s="45">
        <v>5826</v>
      </c>
      <c r="AJ27" s="40">
        <v>2268</v>
      </c>
      <c r="AK27" s="41">
        <v>38.700000000000003</v>
      </c>
      <c r="AL27" s="45">
        <v>5866</v>
      </c>
      <c r="AM27" s="40">
        <v>2129</v>
      </c>
      <c r="AN27" s="41">
        <v>38.299999999999997</v>
      </c>
      <c r="AO27" s="45">
        <v>5555</v>
      </c>
    </row>
    <row r="28" spans="1:41">
      <c r="A28" s="42" t="s">
        <v>81</v>
      </c>
      <c r="B28" s="42" t="s">
        <v>154</v>
      </c>
      <c r="C28" s="43">
        <f t="shared" si="0"/>
        <v>42451</v>
      </c>
      <c r="D28" s="44">
        <f t="shared" si="1"/>
        <v>50.388737877906628</v>
      </c>
      <c r="E28" s="55">
        <f t="shared" si="2"/>
        <v>84247</v>
      </c>
      <c r="F28" s="43">
        <v>2428</v>
      </c>
      <c r="G28" s="44">
        <v>39.700000000000003</v>
      </c>
      <c r="H28" s="46">
        <v>6114</v>
      </c>
      <c r="I28" s="43">
        <v>2970</v>
      </c>
      <c r="J28" s="44">
        <v>45.6</v>
      </c>
      <c r="K28" s="46">
        <v>6512</v>
      </c>
      <c r="L28" s="43">
        <v>3226</v>
      </c>
      <c r="M28" s="44">
        <v>47.2</v>
      </c>
      <c r="N28" s="46">
        <v>6830</v>
      </c>
      <c r="O28" s="43">
        <v>3495</v>
      </c>
      <c r="P28" s="44">
        <v>51.2</v>
      </c>
      <c r="Q28" s="46">
        <v>6825</v>
      </c>
      <c r="R28" s="43">
        <v>3786</v>
      </c>
      <c r="S28" s="44">
        <v>53.1</v>
      </c>
      <c r="T28" s="46">
        <v>7136</v>
      </c>
      <c r="U28" s="43">
        <v>4003</v>
      </c>
      <c r="V28" s="44">
        <v>54.2</v>
      </c>
      <c r="W28" s="46">
        <v>7380</v>
      </c>
      <c r="X28" s="43">
        <v>4213</v>
      </c>
      <c r="Y28" s="44">
        <v>56</v>
      </c>
      <c r="Z28" s="46">
        <v>7520</v>
      </c>
      <c r="AA28" s="43">
        <v>3704</v>
      </c>
      <c r="AB28" s="44">
        <v>52.2</v>
      </c>
      <c r="AC28" s="46">
        <v>7099</v>
      </c>
      <c r="AD28" s="43">
        <v>3728</v>
      </c>
      <c r="AE28" s="44">
        <v>51.4</v>
      </c>
      <c r="AF28" s="46">
        <v>7259</v>
      </c>
      <c r="AG28" s="43">
        <v>3583</v>
      </c>
      <c r="AH28" s="44">
        <v>49.8</v>
      </c>
      <c r="AI28" s="46">
        <v>7200</v>
      </c>
      <c r="AJ28" s="43">
        <v>3657</v>
      </c>
      <c r="AK28" s="44">
        <v>50.5</v>
      </c>
      <c r="AL28" s="46">
        <v>7247</v>
      </c>
      <c r="AM28" s="43">
        <v>3658</v>
      </c>
      <c r="AN28" s="44">
        <v>51.3</v>
      </c>
      <c r="AO28" s="46">
        <v>7125</v>
      </c>
    </row>
    <row r="29" spans="1:41">
      <c r="A29" t="s">
        <v>81</v>
      </c>
      <c r="B29" t="s">
        <v>170</v>
      </c>
      <c r="C29" s="40">
        <f t="shared" si="0"/>
        <v>15846</v>
      </c>
      <c r="D29" s="41">
        <f t="shared" si="1"/>
        <v>37.460107326067941</v>
      </c>
      <c r="E29" s="54">
        <f t="shared" si="2"/>
        <v>42301</v>
      </c>
      <c r="F29" s="40">
        <v>685</v>
      </c>
      <c r="G29" s="41">
        <v>22</v>
      </c>
      <c r="H29" s="45">
        <v>3115</v>
      </c>
      <c r="I29" s="40">
        <v>927</v>
      </c>
      <c r="J29" s="41">
        <v>28.7</v>
      </c>
      <c r="K29" s="45">
        <v>3228</v>
      </c>
      <c r="L29" s="40">
        <v>1063</v>
      </c>
      <c r="M29" s="41">
        <v>32.4</v>
      </c>
      <c r="N29" s="45">
        <v>3280</v>
      </c>
      <c r="O29" s="40">
        <v>1303</v>
      </c>
      <c r="P29" s="41">
        <v>38.200000000000003</v>
      </c>
      <c r="Q29" s="45">
        <v>3414</v>
      </c>
      <c r="R29" s="40">
        <v>1432</v>
      </c>
      <c r="S29" s="41">
        <v>40.6</v>
      </c>
      <c r="T29" s="45">
        <v>3525</v>
      </c>
      <c r="U29" s="40">
        <v>1524</v>
      </c>
      <c r="V29" s="41">
        <v>42.4</v>
      </c>
      <c r="W29" s="45">
        <v>3599</v>
      </c>
      <c r="X29" s="40">
        <v>1489</v>
      </c>
      <c r="Y29" s="41">
        <v>41.5</v>
      </c>
      <c r="Z29" s="45">
        <v>3588</v>
      </c>
      <c r="AA29" s="40">
        <v>1519</v>
      </c>
      <c r="AB29" s="41">
        <v>40.9</v>
      </c>
      <c r="AC29" s="45">
        <v>3717</v>
      </c>
      <c r="AD29" s="40">
        <v>1563</v>
      </c>
      <c r="AE29" s="41">
        <v>41.6</v>
      </c>
      <c r="AF29" s="45">
        <v>3759</v>
      </c>
      <c r="AG29" s="40">
        <v>1469</v>
      </c>
      <c r="AH29" s="41">
        <v>40.4</v>
      </c>
      <c r="AI29" s="45">
        <v>3638</v>
      </c>
      <c r="AJ29" s="40">
        <v>1452</v>
      </c>
      <c r="AK29" s="41">
        <v>38.4</v>
      </c>
      <c r="AL29" s="45">
        <v>3785</v>
      </c>
      <c r="AM29" s="40">
        <v>1420</v>
      </c>
      <c r="AN29" s="41">
        <v>38.9</v>
      </c>
      <c r="AO29" s="45">
        <v>3653</v>
      </c>
    </row>
    <row r="30" spans="1:41">
      <c r="A30" s="42" t="s">
        <v>81</v>
      </c>
      <c r="B30" s="42" t="s">
        <v>179</v>
      </c>
      <c r="C30" s="43">
        <f t="shared" si="0"/>
        <v>12515</v>
      </c>
      <c r="D30" s="44">
        <f t="shared" si="1"/>
        <v>34.733015097690938</v>
      </c>
      <c r="E30" s="55">
        <f t="shared" si="2"/>
        <v>36032</v>
      </c>
      <c r="F30" s="43">
        <v>506</v>
      </c>
      <c r="G30" s="44">
        <v>18.2</v>
      </c>
      <c r="H30" s="46">
        <v>2778</v>
      </c>
      <c r="I30" s="43">
        <v>707</v>
      </c>
      <c r="J30" s="44">
        <v>25</v>
      </c>
      <c r="K30" s="46">
        <v>2827</v>
      </c>
      <c r="L30" s="43">
        <v>848</v>
      </c>
      <c r="M30" s="44">
        <v>27.9</v>
      </c>
      <c r="N30" s="46">
        <v>3038</v>
      </c>
      <c r="O30" s="43">
        <v>1058</v>
      </c>
      <c r="P30" s="44">
        <v>35.299999999999997</v>
      </c>
      <c r="Q30" s="46">
        <v>2999</v>
      </c>
      <c r="R30" s="43">
        <v>1231</v>
      </c>
      <c r="S30" s="44">
        <v>39.200000000000003</v>
      </c>
      <c r="T30" s="46">
        <v>3140</v>
      </c>
      <c r="U30" s="43">
        <v>1249</v>
      </c>
      <c r="V30" s="44">
        <v>38.6</v>
      </c>
      <c r="W30" s="46">
        <v>3233</v>
      </c>
      <c r="X30" s="43">
        <v>1182</v>
      </c>
      <c r="Y30" s="44">
        <v>37.1</v>
      </c>
      <c r="Z30" s="46">
        <v>3183</v>
      </c>
      <c r="AA30" s="43">
        <v>1211</v>
      </c>
      <c r="AB30" s="44">
        <v>41.5</v>
      </c>
      <c r="AC30" s="46">
        <v>2921</v>
      </c>
      <c r="AD30" s="43">
        <v>1147</v>
      </c>
      <c r="AE30" s="44">
        <v>38.200000000000003</v>
      </c>
      <c r="AF30" s="46">
        <v>3005</v>
      </c>
      <c r="AG30" s="43">
        <v>1186</v>
      </c>
      <c r="AH30" s="44">
        <v>39</v>
      </c>
      <c r="AI30" s="46">
        <v>3039</v>
      </c>
      <c r="AJ30" s="43">
        <v>1110</v>
      </c>
      <c r="AK30" s="44">
        <v>38.1</v>
      </c>
      <c r="AL30" s="46">
        <v>2914</v>
      </c>
      <c r="AM30" s="43">
        <v>1080</v>
      </c>
      <c r="AN30" s="44">
        <v>36.6</v>
      </c>
      <c r="AO30" s="46">
        <v>2955</v>
      </c>
    </row>
    <row r="31" spans="1:41">
      <c r="A31" t="s">
        <v>81</v>
      </c>
      <c r="B31" t="s">
        <v>182</v>
      </c>
      <c r="C31" s="40">
        <f t="shared" si="0"/>
        <v>13703</v>
      </c>
      <c r="D31" s="41">
        <f t="shared" si="1"/>
        <v>38.058602971809471</v>
      </c>
      <c r="E31" s="54">
        <f t="shared" si="2"/>
        <v>36005</v>
      </c>
      <c r="F31" s="40">
        <v>801</v>
      </c>
      <c r="G31" s="41">
        <v>27.7</v>
      </c>
      <c r="H31" s="45">
        <v>2896</v>
      </c>
      <c r="I31" s="40">
        <v>1001</v>
      </c>
      <c r="J31" s="41">
        <v>33.1</v>
      </c>
      <c r="K31" s="45">
        <v>3029</v>
      </c>
      <c r="L31" s="40">
        <v>1066</v>
      </c>
      <c r="M31" s="41">
        <v>34</v>
      </c>
      <c r="N31" s="45">
        <v>3140</v>
      </c>
      <c r="O31" s="40">
        <v>1197</v>
      </c>
      <c r="P31" s="41">
        <v>38.200000000000003</v>
      </c>
      <c r="Q31" s="45">
        <v>3137</v>
      </c>
      <c r="R31" s="40">
        <v>1276</v>
      </c>
      <c r="S31" s="41">
        <v>40.200000000000003</v>
      </c>
      <c r="T31" s="45">
        <v>3177</v>
      </c>
      <c r="U31" s="40">
        <v>1289</v>
      </c>
      <c r="V31" s="41">
        <v>39.299999999999997</v>
      </c>
      <c r="W31" s="45">
        <v>3283</v>
      </c>
      <c r="X31" s="40">
        <v>1257</v>
      </c>
      <c r="Y31" s="41">
        <v>39.6</v>
      </c>
      <c r="Z31" s="45">
        <v>3171</v>
      </c>
      <c r="AA31" s="40">
        <v>1164</v>
      </c>
      <c r="AB31" s="41">
        <v>41.7</v>
      </c>
      <c r="AC31" s="45">
        <v>2795</v>
      </c>
      <c r="AD31" s="40">
        <v>1200</v>
      </c>
      <c r="AE31" s="41">
        <v>42.4</v>
      </c>
      <c r="AF31" s="45">
        <v>2829</v>
      </c>
      <c r="AG31" s="40">
        <v>1154</v>
      </c>
      <c r="AH31" s="41">
        <v>40.700000000000003</v>
      </c>
      <c r="AI31" s="45">
        <v>2837</v>
      </c>
      <c r="AJ31" s="40">
        <v>1194</v>
      </c>
      <c r="AK31" s="41">
        <v>41.2</v>
      </c>
      <c r="AL31" s="45">
        <v>2901</v>
      </c>
      <c r="AM31" s="40">
        <v>1104</v>
      </c>
      <c r="AN31" s="41">
        <v>39.299999999999997</v>
      </c>
      <c r="AO31" s="45">
        <v>2810</v>
      </c>
    </row>
    <row r="32" spans="1:41">
      <c r="A32" s="42" t="s">
        <v>81</v>
      </c>
      <c r="B32" s="42" t="s">
        <v>184</v>
      </c>
      <c r="C32" s="43">
        <f t="shared" si="0"/>
        <v>10431</v>
      </c>
      <c r="D32" s="44">
        <f t="shared" si="1"/>
        <v>28.492215241737227</v>
      </c>
      <c r="E32" s="55">
        <f t="shared" si="2"/>
        <v>36610</v>
      </c>
      <c r="F32" s="43">
        <v>497</v>
      </c>
      <c r="G32" s="44">
        <v>18.399999999999999</v>
      </c>
      <c r="H32" s="46">
        <v>2705</v>
      </c>
      <c r="I32" s="43">
        <v>579</v>
      </c>
      <c r="J32" s="44">
        <v>21.2</v>
      </c>
      <c r="K32" s="46">
        <v>2733</v>
      </c>
      <c r="L32" s="43">
        <v>720</v>
      </c>
      <c r="M32" s="44">
        <v>24.8</v>
      </c>
      <c r="N32" s="46">
        <v>2899</v>
      </c>
      <c r="O32" s="43">
        <v>775</v>
      </c>
      <c r="P32" s="44">
        <v>27.1</v>
      </c>
      <c r="Q32" s="46">
        <v>2862</v>
      </c>
      <c r="R32" s="43">
        <v>860</v>
      </c>
      <c r="S32" s="44">
        <v>28.5</v>
      </c>
      <c r="T32" s="46">
        <v>3018</v>
      </c>
      <c r="U32" s="43">
        <v>939</v>
      </c>
      <c r="V32" s="44">
        <v>30.4</v>
      </c>
      <c r="W32" s="46">
        <v>3088</v>
      </c>
      <c r="X32" s="43">
        <v>956</v>
      </c>
      <c r="Y32" s="44">
        <v>31.5</v>
      </c>
      <c r="Z32" s="46">
        <v>3033</v>
      </c>
      <c r="AA32" s="43">
        <v>1055</v>
      </c>
      <c r="AB32" s="44">
        <v>31.8</v>
      </c>
      <c r="AC32" s="46">
        <v>3316</v>
      </c>
      <c r="AD32" s="43">
        <v>1085</v>
      </c>
      <c r="AE32" s="44">
        <v>33.1</v>
      </c>
      <c r="AF32" s="46">
        <v>3281</v>
      </c>
      <c r="AG32" s="43">
        <v>1017</v>
      </c>
      <c r="AH32" s="44">
        <v>31.1</v>
      </c>
      <c r="AI32" s="46">
        <v>3267</v>
      </c>
      <c r="AJ32" s="43">
        <v>1000</v>
      </c>
      <c r="AK32" s="44">
        <v>30.9</v>
      </c>
      <c r="AL32" s="46">
        <v>3238</v>
      </c>
      <c r="AM32" s="43">
        <v>948</v>
      </c>
      <c r="AN32" s="44">
        <v>29.9</v>
      </c>
      <c r="AO32" s="46">
        <v>3170</v>
      </c>
    </row>
    <row r="33" spans="1:41">
      <c r="A33" t="s">
        <v>81</v>
      </c>
      <c r="B33" t="s">
        <v>195</v>
      </c>
      <c r="C33" s="40">
        <f t="shared" si="0"/>
        <v>7261</v>
      </c>
      <c r="D33" s="41">
        <f t="shared" si="1"/>
        <v>29.676707401806514</v>
      </c>
      <c r="E33" s="54">
        <f t="shared" si="2"/>
        <v>24467</v>
      </c>
      <c r="F33" s="40">
        <v>296</v>
      </c>
      <c r="G33" s="41">
        <v>15.9</v>
      </c>
      <c r="H33" s="45">
        <v>1865</v>
      </c>
      <c r="I33" s="40">
        <v>447</v>
      </c>
      <c r="J33" s="41">
        <v>23.7</v>
      </c>
      <c r="K33" s="45">
        <v>1890</v>
      </c>
      <c r="L33" s="40">
        <v>556</v>
      </c>
      <c r="M33" s="41">
        <v>28.8</v>
      </c>
      <c r="N33" s="45">
        <v>1934</v>
      </c>
      <c r="O33" s="40">
        <v>635</v>
      </c>
      <c r="P33" s="41">
        <v>31.7</v>
      </c>
      <c r="Q33" s="45">
        <v>2001</v>
      </c>
      <c r="R33" s="40">
        <v>651</v>
      </c>
      <c r="S33" s="41">
        <v>30.1</v>
      </c>
      <c r="T33" s="45">
        <v>2166</v>
      </c>
      <c r="U33" s="40">
        <v>678</v>
      </c>
      <c r="V33" s="41">
        <v>32.700000000000003</v>
      </c>
      <c r="W33" s="45">
        <v>2071</v>
      </c>
      <c r="X33" s="40">
        <v>684</v>
      </c>
      <c r="Y33" s="41">
        <v>33</v>
      </c>
      <c r="Z33" s="45">
        <v>2076</v>
      </c>
      <c r="AA33" s="40">
        <v>684</v>
      </c>
      <c r="AB33" s="41">
        <v>33.700000000000003</v>
      </c>
      <c r="AC33" s="45">
        <v>2029</v>
      </c>
      <c r="AD33" s="40">
        <v>681</v>
      </c>
      <c r="AE33" s="41">
        <v>32.6</v>
      </c>
      <c r="AF33" s="45">
        <v>2091</v>
      </c>
      <c r="AG33" s="40">
        <v>687</v>
      </c>
      <c r="AH33" s="41">
        <v>31.4</v>
      </c>
      <c r="AI33" s="45">
        <v>2190</v>
      </c>
      <c r="AJ33" s="40">
        <v>652</v>
      </c>
      <c r="AK33" s="41">
        <v>31.4</v>
      </c>
      <c r="AL33" s="45">
        <v>2074</v>
      </c>
      <c r="AM33" s="40">
        <v>610</v>
      </c>
      <c r="AN33" s="41">
        <v>29.3</v>
      </c>
      <c r="AO33" s="45">
        <v>2080</v>
      </c>
    </row>
    <row r="34" spans="1:41">
      <c r="A34" s="42" t="s">
        <v>81</v>
      </c>
      <c r="B34" s="42" t="s">
        <v>197</v>
      </c>
      <c r="C34" s="43">
        <f t="shared" si="0"/>
        <v>9436</v>
      </c>
      <c r="D34" s="44">
        <f t="shared" si="1"/>
        <v>23.309700847311085</v>
      </c>
      <c r="E34" s="55">
        <f t="shared" si="2"/>
        <v>40481</v>
      </c>
      <c r="F34" s="43">
        <v>563</v>
      </c>
      <c r="G34" s="44">
        <v>17.7</v>
      </c>
      <c r="H34" s="46">
        <v>3175</v>
      </c>
      <c r="I34" s="43">
        <v>585</v>
      </c>
      <c r="J34" s="44">
        <v>18.100000000000001</v>
      </c>
      <c r="K34" s="46">
        <v>3230</v>
      </c>
      <c r="L34" s="43">
        <v>627</v>
      </c>
      <c r="M34" s="44">
        <v>19.2</v>
      </c>
      <c r="N34" s="46">
        <v>3259</v>
      </c>
      <c r="O34" s="43">
        <v>730</v>
      </c>
      <c r="P34" s="44">
        <v>21.1</v>
      </c>
      <c r="Q34" s="46">
        <v>3465</v>
      </c>
      <c r="R34" s="43">
        <v>796</v>
      </c>
      <c r="S34" s="44">
        <v>22.6</v>
      </c>
      <c r="T34" s="46">
        <v>3525</v>
      </c>
      <c r="U34" s="43">
        <v>900</v>
      </c>
      <c r="V34" s="44">
        <v>25.2</v>
      </c>
      <c r="W34" s="46">
        <v>3579</v>
      </c>
      <c r="X34" s="43">
        <v>911</v>
      </c>
      <c r="Y34" s="44">
        <v>25.1</v>
      </c>
      <c r="Z34" s="46">
        <v>3630</v>
      </c>
      <c r="AA34" s="43">
        <v>907</v>
      </c>
      <c r="AB34" s="44">
        <v>26.7</v>
      </c>
      <c r="AC34" s="46">
        <v>3401</v>
      </c>
      <c r="AD34" s="43">
        <v>913</v>
      </c>
      <c r="AE34" s="44">
        <v>27.2</v>
      </c>
      <c r="AF34" s="46">
        <v>3353</v>
      </c>
      <c r="AG34" s="43">
        <v>831</v>
      </c>
      <c r="AH34" s="44">
        <v>25.1</v>
      </c>
      <c r="AI34" s="46">
        <v>3317</v>
      </c>
      <c r="AJ34" s="43">
        <v>861</v>
      </c>
      <c r="AK34" s="44">
        <v>25.9</v>
      </c>
      <c r="AL34" s="46">
        <v>3321</v>
      </c>
      <c r="AM34" s="43">
        <v>812</v>
      </c>
      <c r="AN34" s="44">
        <v>25.2</v>
      </c>
      <c r="AO34" s="46">
        <v>3226</v>
      </c>
    </row>
    <row r="35" spans="1:41">
      <c r="A35" t="s">
        <v>81</v>
      </c>
      <c r="B35" t="s">
        <v>205</v>
      </c>
      <c r="C35" s="40">
        <f t="shared" si="0"/>
        <v>13247</v>
      </c>
      <c r="D35" s="41">
        <f t="shared" si="1"/>
        <v>37.723544822872761</v>
      </c>
      <c r="E35" s="54">
        <f t="shared" si="2"/>
        <v>35116</v>
      </c>
      <c r="F35" s="40">
        <v>602</v>
      </c>
      <c r="G35" s="41">
        <v>23.5</v>
      </c>
      <c r="H35" s="45">
        <v>2567</v>
      </c>
      <c r="I35" s="40">
        <v>846</v>
      </c>
      <c r="J35" s="41">
        <v>31.8</v>
      </c>
      <c r="K35" s="45">
        <v>2663</v>
      </c>
      <c r="L35" s="40">
        <v>1076</v>
      </c>
      <c r="M35" s="41">
        <v>37.799999999999997</v>
      </c>
      <c r="N35" s="45">
        <v>2845</v>
      </c>
      <c r="O35" s="40">
        <v>1117</v>
      </c>
      <c r="P35" s="41">
        <v>39.700000000000003</v>
      </c>
      <c r="Q35" s="45">
        <v>2814</v>
      </c>
      <c r="R35" s="40">
        <v>1238</v>
      </c>
      <c r="S35" s="41">
        <v>42.3</v>
      </c>
      <c r="T35" s="45">
        <v>2925</v>
      </c>
      <c r="U35" s="40">
        <v>1221</v>
      </c>
      <c r="V35" s="41">
        <v>41.3</v>
      </c>
      <c r="W35" s="45">
        <v>2958</v>
      </c>
      <c r="X35" s="40">
        <v>1336</v>
      </c>
      <c r="Y35" s="41">
        <v>44.5</v>
      </c>
      <c r="Z35" s="45">
        <v>3003</v>
      </c>
      <c r="AA35" s="40">
        <v>1221</v>
      </c>
      <c r="AB35" s="41">
        <v>41.1</v>
      </c>
      <c r="AC35" s="45">
        <v>2970</v>
      </c>
      <c r="AD35" s="40">
        <v>1142</v>
      </c>
      <c r="AE35" s="41">
        <v>37.700000000000003</v>
      </c>
      <c r="AF35" s="45">
        <v>3030</v>
      </c>
      <c r="AG35" s="40">
        <v>1203</v>
      </c>
      <c r="AH35" s="41">
        <v>38.700000000000003</v>
      </c>
      <c r="AI35" s="45">
        <v>3111</v>
      </c>
      <c r="AJ35" s="40">
        <v>1119</v>
      </c>
      <c r="AK35" s="41">
        <v>36.6</v>
      </c>
      <c r="AL35" s="45">
        <v>3059</v>
      </c>
      <c r="AM35" s="40">
        <v>1126</v>
      </c>
      <c r="AN35" s="41">
        <v>35.5</v>
      </c>
      <c r="AO35" s="45">
        <v>3171</v>
      </c>
    </row>
    <row r="36" spans="1:41">
      <c r="A36" s="42" t="s">
        <v>81</v>
      </c>
      <c r="B36" s="42" t="s">
        <v>210</v>
      </c>
      <c r="C36" s="43">
        <f t="shared" si="0"/>
        <v>7253</v>
      </c>
      <c r="D36" s="44">
        <f t="shared" si="1"/>
        <v>18.773133169405977</v>
      </c>
      <c r="E36" s="55">
        <f t="shared" si="2"/>
        <v>38635</v>
      </c>
      <c r="F36" s="43">
        <v>234</v>
      </c>
      <c r="G36" s="44">
        <v>9.1999999999999993</v>
      </c>
      <c r="H36" s="46">
        <v>2556</v>
      </c>
      <c r="I36" s="43">
        <v>379</v>
      </c>
      <c r="J36" s="44">
        <v>14.5</v>
      </c>
      <c r="K36" s="46">
        <v>2609</v>
      </c>
      <c r="L36" s="43">
        <v>442</v>
      </c>
      <c r="M36" s="44">
        <v>15.6</v>
      </c>
      <c r="N36" s="46">
        <v>2835</v>
      </c>
      <c r="O36" s="43">
        <v>615</v>
      </c>
      <c r="P36" s="44">
        <v>20.8</v>
      </c>
      <c r="Q36" s="46">
        <v>2962</v>
      </c>
      <c r="R36" s="43">
        <v>713</v>
      </c>
      <c r="S36" s="44">
        <v>22.5</v>
      </c>
      <c r="T36" s="46">
        <v>3175</v>
      </c>
      <c r="U36" s="43">
        <v>678</v>
      </c>
      <c r="V36" s="44">
        <v>20.9</v>
      </c>
      <c r="W36" s="46">
        <v>3243</v>
      </c>
      <c r="X36" s="43">
        <v>798</v>
      </c>
      <c r="Y36" s="44">
        <v>24.1</v>
      </c>
      <c r="Z36" s="46">
        <v>3315</v>
      </c>
      <c r="AA36" s="43">
        <v>693</v>
      </c>
      <c r="AB36" s="44">
        <v>19.100000000000001</v>
      </c>
      <c r="AC36" s="46">
        <v>3620</v>
      </c>
      <c r="AD36" s="43">
        <v>677</v>
      </c>
      <c r="AE36" s="44">
        <v>18.7</v>
      </c>
      <c r="AF36" s="46">
        <v>3612</v>
      </c>
      <c r="AG36" s="43">
        <v>688</v>
      </c>
      <c r="AH36" s="44">
        <v>18.8</v>
      </c>
      <c r="AI36" s="46">
        <v>3667</v>
      </c>
      <c r="AJ36" s="43">
        <v>669</v>
      </c>
      <c r="AK36" s="44">
        <v>18.8</v>
      </c>
      <c r="AL36" s="46">
        <v>3566</v>
      </c>
      <c r="AM36" s="43">
        <v>667</v>
      </c>
      <c r="AN36" s="44">
        <v>19.2</v>
      </c>
      <c r="AO36" s="46">
        <v>3475</v>
      </c>
    </row>
    <row r="37" spans="1:41">
      <c r="A37" t="s">
        <v>81</v>
      </c>
      <c r="B37" t="s">
        <v>215</v>
      </c>
      <c r="C37" s="40">
        <f t="shared" si="0"/>
        <v>7769</v>
      </c>
      <c r="D37" s="41">
        <f t="shared" si="1"/>
        <v>25.065333118244876</v>
      </c>
      <c r="E37" s="54">
        <f t="shared" si="2"/>
        <v>30995</v>
      </c>
      <c r="F37" s="40">
        <v>341</v>
      </c>
      <c r="G37" s="41">
        <v>16.3</v>
      </c>
      <c r="H37" s="45">
        <v>2098</v>
      </c>
      <c r="I37" s="40">
        <v>455</v>
      </c>
      <c r="J37" s="41">
        <v>20.399999999999999</v>
      </c>
      <c r="K37" s="45">
        <v>2227</v>
      </c>
      <c r="L37" s="40">
        <v>601</v>
      </c>
      <c r="M37" s="41">
        <v>25</v>
      </c>
      <c r="N37" s="45">
        <v>2400</v>
      </c>
      <c r="O37" s="40">
        <v>674</v>
      </c>
      <c r="P37" s="41">
        <v>27.3</v>
      </c>
      <c r="Q37" s="45">
        <v>2472</v>
      </c>
      <c r="R37" s="40">
        <v>704</v>
      </c>
      <c r="S37" s="41">
        <v>27.6</v>
      </c>
      <c r="T37" s="45">
        <v>2554</v>
      </c>
      <c r="U37" s="40">
        <v>735</v>
      </c>
      <c r="V37" s="41">
        <v>27.9</v>
      </c>
      <c r="W37" s="45">
        <v>2639</v>
      </c>
      <c r="X37" s="40">
        <v>797</v>
      </c>
      <c r="Y37" s="41">
        <v>29.1</v>
      </c>
      <c r="Z37" s="45">
        <v>2741</v>
      </c>
      <c r="AA37" s="40">
        <v>721</v>
      </c>
      <c r="AB37" s="41">
        <v>27.1</v>
      </c>
      <c r="AC37" s="45">
        <v>2661</v>
      </c>
      <c r="AD37" s="40">
        <v>757</v>
      </c>
      <c r="AE37" s="41">
        <v>27.4</v>
      </c>
      <c r="AF37" s="45">
        <v>2765</v>
      </c>
      <c r="AG37" s="40">
        <v>737</v>
      </c>
      <c r="AH37" s="41">
        <v>26.1</v>
      </c>
      <c r="AI37" s="45">
        <v>2828</v>
      </c>
      <c r="AJ37" s="40">
        <v>645</v>
      </c>
      <c r="AK37" s="41">
        <v>22.9</v>
      </c>
      <c r="AL37" s="45">
        <v>2816</v>
      </c>
      <c r="AM37" s="40">
        <v>602</v>
      </c>
      <c r="AN37" s="41">
        <v>21.6</v>
      </c>
      <c r="AO37" s="45">
        <v>2794</v>
      </c>
    </row>
    <row r="38" spans="1:41">
      <c r="A38" s="42" t="s">
        <v>81</v>
      </c>
      <c r="B38" s="42" t="s">
        <v>221</v>
      </c>
      <c r="C38" s="43">
        <f t="shared" si="0"/>
        <v>4519</v>
      </c>
      <c r="D38" s="44">
        <f t="shared" si="1"/>
        <v>17.08506616257089</v>
      </c>
      <c r="E38" s="55">
        <f t="shared" si="2"/>
        <v>26450</v>
      </c>
      <c r="F38" s="43">
        <v>181</v>
      </c>
      <c r="G38" s="44">
        <v>9.9</v>
      </c>
      <c r="H38" s="46">
        <v>1827</v>
      </c>
      <c r="I38" s="43">
        <v>228</v>
      </c>
      <c r="J38" s="44">
        <v>12.1</v>
      </c>
      <c r="K38" s="46">
        <v>1878</v>
      </c>
      <c r="L38" s="43">
        <v>273</v>
      </c>
      <c r="M38" s="44">
        <v>13.5</v>
      </c>
      <c r="N38" s="46">
        <v>2016</v>
      </c>
      <c r="O38" s="43">
        <v>350</v>
      </c>
      <c r="P38" s="44">
        <v>17.100000000000001</v>
      </c>
      <c r="Q38" s="46">
        <v>2044</v>
      </c>
      <c r="R38" s="43">
        <v>388</v>
      </c>
      <c r="S38" s="44">
        <v>18</v>
      </c>
      <c r="T38" s="46">
        <v>2158</v>
      </c>
      <c r="U38" s="43">
        <v>429</v>
      </c>
      <c r="V38" s="44">
        <v>19.8</v>
      </c>
      <c r="W38" s="46">
        <v>2172</v>
      </c>
      <c r="X38" s="43">
        <v>432</v>
      </c>
      <c r="Y38" s="44">
        <v>20.100000000000001</v>
      </c>
      <c r="Z38" s="46">
        <v>2149</v>
      </c>
      <c r="AA38" s="43">
        <v>464</v>
      </c>
      <c r="AB38" s="44">
        <v>19.3</v>
      </c>
      <c r="AC38" s="46">
        <v>2407</v>
      </c>
      <c r="AD38" s="43">
        <v>512</v>
      </c>
      <c r="AE38" s="44">
        <v>20.5</v>
      </c>
      <c r="AF38" s="46">
        <v>2502</v>
      </c>
      <c r="AG38" s="43">
        <v>472</v>
      </c>
      <c r="AH38" s="44">
        <v>19.2</v>
      </c>
      <c r="AI38" s="46">
        <v>2459</v>
      </c>
      <c r="AJ38" s="43">
        <v>404</v>
      </c>
      <c r="AK38" s="44">
        <v>16.600000000000001</v>
      </c>
      <c r="AL38" s="46">
        <v>2439</v>
      </c>
      <c r="AM38" s="43">
        <v>386</v>
      </c>
      <c r="AN38" s="44">
        <v>16.100000000000001</v>
      </c>
      <c r="AO38" s="46">
        <v>2399</v>
      </c>
    </row>
    <row r="39" spans="1:41">
      <c r="A39" t="s">
        <v>81</v>
      </c>
      <c r="B39" t="s">
        <v>222</v>
      </c>
      <c r="C39" s="40">
        <f t="shared" si="0"/>
        <v>13944</v>
      </c>
      <c r="D39" s="41">
        <f t="shared" si="1"/>
        <v>30.221066319895968</v>
      </c>
      <c r="E39" s="54">
        <f t="shared" si="2"/>
        <v>46140</v>
      </c>
      <c r="F39" s="40">
        <v>590</v>
      </c>
      <c r="G39" s="41">
        <v>16.3</v>
      </c>
      <c r="H39" s="45">
        <v>3629</v>
      </c>
      <c r="I39" s="40">
        <v>860</v>
      </c>
      <c r="J39" s="41">
        <v>24.6</v>
      </c>
      <c r="K39" s="45">
        <v>3499</v>
      </c>
      <c r="L39" s="40">
        <v>999</v>
      </c>
      <c r="M39" s="41">
        <v>27.5</v>
      </c>
      <c r="N39" s="45">
        <v>3632</v>
      </c>
      <c r="O39" s="40">
        <v>1174</v>
      </c>
      <c r="P39" s="41">
        <v>31.4</v>
      </c>
      <c r="Q39" s="45">
        <v>3734</v>
      </c>
      <c r="R39" s="40">
        <v>1284</v>
      </c>
      <c r="S39" s="41">
        <v>33.200000000000003</v>
      </c>
      <c r="T39" s="45">
        <v>3864</v>
      </c>
      <c r="U39" s="40">
        <v>1348</v>
      </c>
      <c r="V39" s="41">
        <v>35.1</v>
      </c>
      <c r="W39" s="45">
        <v>3844</v>
      </c>
      <c r="X39" s="40">
        <v>1428</v>
      </c>
      <c r="Y39" s="41">
        <v>36.5</v>
      </c>
      <c r="Z39" s="45">
        <v>3908</v>
      </c>
      <c r="AA39" s="40">
        <v>1401</v>
      </c>
      <c r="AB39" s="41">
        <v>35.200000000000003</v>
      </c>
      <c r="AC39" s="45">
        <v>3983</v>
      </c>
      <c r="AD39" s="40">
        <v>1317</v>
      </c>
      <c r="AE39" s="41">
        <v>33.1</v>
      </c>
      <c r="AF39" s="45">
        <v>3983</v>
      </c>
      <c r="AG39" s="40">
        <v>1189</v>
      </c>
      <c r="AH39" s="41">
        <v>29.7</v>
      </c>
      <c r="AI39" s="45">
        <v>4002</v>
      </c>
      <c r="AJ39" s="40">
        <v>1231</v>
      </c>
      <c r="AK39" s="41">
        <v>29.8</v>
      </c>
      <c r="AL39" s="45">
        <v>4128</v>
      </c>
      <c r="AM39" s="40">
        <v>1123</v>
      </c>
      <c r="AN39" s="41">
        <v>28.6</v>
      </c>
      <c r="AO39" s="45">
        <v>3934</v>
      </c>
    </row>
    <row r="40" spans="1:41">
      <c r="A40" s="42" t="s">
        <v>81</v>
      </c>
      <c r="B40" s="42" t="s">
        <v>225</v>
      </c>
      <c r="C40" s="43">
        <f t="shared" si="0"/>
        <v>15175</v>
      </c>
      <c r="D40" s="44">
        <f t="shared" si="1"/>
        <v>34.35123143788482</v>
      </c>
      <c r="E40" s="55">
        <f t="shared" si="2"/>
        <v>44176</v>
      </c>
      <c r="F40" s="43">
        <v>774</v>
      </c>
      <c r="G40" s="44">
        <v>25.1</v>
      </c>
      <c r="H40" s="46">
        <v>3089</v>
      </c>
      <c r="I40" s="43">
        <v>952</v>
      </c>
      <c r="J40" s="44">
        <v>29.4</v>
      </c>
      <c r="K40" s="46">
        <v>3243</v>
      </c>
      <c r="L40" s="43">
        <v>1015</v>
      </c>
      <c r="M40" s="44">
        <v>29.7</v>
      </c>
      <c r="N40" s="46">
        <v>3413</v>
      </c>
      <c r="O40" s="43">
        <v>1180</v>
      </c>
      <c r="P40" s="44">
        <v>33.5</v>
      </c>
      <c r="Q40" s="46">
        <v>3518</v>
      </c>
      <c r="R40" s="43">
        <v>1380</v>
      </c>
      <c r="S40" s="44">
        <v>37.799999999999997</v>
      </c>
      <c r="T40" s="46">
        <v>3653</v>
      </c>
      <c r="U40" s="43">
        <v>1410</v>
      </c>
      <c r="V40" s="44">
        <v>37.5</v>
      </c>
      <c r="W40" s="46">
        <v>3760</v>
      </c>
      <c r="X40" s="43">
        <v>1434</v>
      </c>
      <c r="Y40" s="44">
        <v>38.1</v>
      </c>
      <c r="Z40" s="46">
        <v>3766</v>
      </c>
      <c r="AA40" s="43">
        <v>1477</v>
      </c>
      <c r="AB40" s="44">
        <v>37.299999999999997</v>
      </c>
      <c r="AC40" s="46">
        <v>3958</v>
      </c>
      <c r="AD40" s="43">
        <v>1474</v>
      </c>
      <c r="AE40" s="44">
        <v>36.9</v>
      </c>
      <c r="AF40" s="46">
        <v>3991</v>
      </c>
      <c r="AG40" s="43">
        <v>1444</v>
      </c>
      <c r="AH40" s="44">
        <v>35.6</v>
      </c>
      <c r="AI40" s="46">
        <v>4054</v>
      </c>
      <c r="AJ40" s="43">
        <v>1357</v>
      </c>
      <c r="AK40" s="44">
        <v>34.6</v>
      </c>
      <c r="AL40" s="46">
        <v>3926</v>
      </c>
      <c r="AM40" s="43">
        <v>1278</v>
      </c>
      <c r="AN40" s="44">
        <v>33.6</v>
      </c>
      <c r="AO40" s="46">
        <v>3805</v>
      </c>
    </row>
    <row r="41" spans="1:41">
      <c r="A41" t="s">
        <v>71</v>
      </c>
      <c r="B41" t="s">
        <v>70</v>
      </c>
      <c r="C41" s="40">
        <f t="shared" si="0"/>
        <v>10181</v>
      </c>
      <c r="D41" s="41">
        <f t="shared" si="1"/>
        <v>30.896455450352029</v>
      </c>
      <c r="E41" s="54">
        <f t="shared" si="2"/>
        <v>32952</v>
      </c>
      <c r="F41" s="40">
        <v>421</v>
      </c>
      <c r="G41" s="41">
        <v>16.7</v>
      </c>
      <c r="H41" s="45">
        <v>2523</v>
      </c>
      <c r="I41" s="40">
        <v>627</v>
      </c>
      <c r="J41" s="41">
        <v>23.2</v>
      </c>
      <c r="K41" s="45">
        <v>2708</v>
      </c>
      <c r="L41" s="40">
        <v>749</v>
      </c>
      <c r="M41" s="41">
        <v>27.3</v>
      </c>
      <c r="N41" s="45">
        <v>2747</v>
      </c>
      <c r="O41" s="40">
        <v>891</v>
      </c>
      <c r="P41" s="41">
        <v>32.200000000000003</v>
      </c>
      <c r="Q41" s="45">
        <v>2765</v>
      </c>
      <c r="R41" s="40">
        <v>972</v>
      </c>
      <c r="S41" s="41">
        <v>33.4</v>
      </c>
      <c r="T41" s="45">
        <v>2910</v>
      </c>
      <c r="U41" s="40">
        <v>1000</v>
      </c>
      <c r="V41" s="41">
        <v>35.1</v>
      </c>
      <c r="W41" s="45">
        <v>2848</v>
      </c>
      <c r="X41" s="40">
        <v>1020</v>
      </c>
      <c r="Y41" s="41">
        <v>34.700000000000003</v>
      </c>
      <c r="Z41" s="45">
        <v>2937</v>
      </c>
      <c r="AA41" s="40">
        <v>952</v>
      </c>
      <c r="AB41" s="41">
        <v>35.5</v>
      </c>
      <c r="AC41" s="45">
        <v>2680</v>
      </c>
      <c r="AD41" s="40">
        <v>959</v>
      </c>
      <c r="AE41" s="41">
        <v>35</v>
      </c>
      <c r="AF41" s="45">
        <v>2737</v>
      </c>
      <c r="AG41" s="40">
        <v>931</v>
      </c>
      <c r="AH41" s="41">
        <v>33.4</v>
      </c>
      <c r="AI41" s="45">
        <v>2787</v>
      </c>
      <c r="AJ41" s="40">
        <v>843</v>
      </c>
      <c r="AK41" s="41">
        <v>30.9</v>
      </c>
      <c r="AL41" s="45">
        <v>2731</v>
      </c>
      <c r="AM41" s="40">
        <v>816</v>
      </c>
      <c r="AN41" s="41">
        <v>31.6</v>
      </c>
      <c r="AO41" s="45">
        <v>2579</v>
      </c>
    </row>
    <row r="42" spans="1:41">
      <c r="A42" s="42" t="s">
        <v>71</v>
      </c>
      <c r="B42" s="42" t="s">
        <v>87</v>
      </c>
      <c r="C42" s="43">
        <f t="shared" si="0"/>
        <v>30202</v>
      </c>
      <c r="D42" s="44">
        <f t="shared" si="1"/>
        <v>34.781306861367668</v>
      </c>
      <c r="E42" s="55">
        <f t="shared" si="2"/>
        <v>86834</v>
      </c>
      <c r="F42" s="43">
        <v>1362</v>
      </c>
      <c r="G42" s="44">
        <v>21.3</v>
      </c>
      <c r="H42" s="46">
        <v>6387</v>
      </c>
      <c r="I42" s="43">
        <v>1771</v>
      </c>
      <c r="J42" s="44">
        <v>26</v>
      </c>
      <c r="K42" s="46">
        <v>6809</v>
      </c>
      <c r="L42" s="43">
        <v>2142</v>
      </c>
      <c r="M42" s="44">
        <v>29.7</v>
      </c>
      <c r="N42" s="46">
        <v>7206</v>
      </c>
      <c r="O42" s="43">
        <v>2432</v>
      </c>
      <c r="P42" s="44">
        <v>33.799999999999997</v>
      </c>
      <c r="Q42" s="46">
        <v>7202</v>
      </c>
      <c r="R42" s="43">
        <v>2750</v>
      </c>
      <c r="S42" s="44">
        <v>36.299999999999997</v>
      </c>
      <c r="T42" s="46">
        <v>7584</v>
      </c>
      <c r="U42" s="43">
        <v>2995</v>
      </c>
      <c r="V42" s="44">
        <v>38.200000000000003</v>
      </c>
      <c r="W42" s="46">
        <v>7841</v>
      </c>
      <c r="X42" s="43">
        <v>3003</v>
      </c>
      <c r="Y42" s="44">
        <v>38.4</v>
      </c>
      <c r="Z42" s="46">
        <v>7829</v>
      </c>
      <c r="AA42" s="43">
        <v>2755</v>
      </c>
      <c r="AB42" s="44">
        <v>38.799999999999997</v>
      </c>
      <c r="AC42" s="46">
        <v>7093</v>
      </c>
      <c r="AD42" s="43">
        <v>2810</v>
      </c>
      <c r="AE42" s="44">
        <v>39.200000000000003</v>
      </c>
      <c r="AF42" s="46">
        <v>7176</v>
      </c>
      <c r="AG42" s="43">
        <v>2670</v>
      </c>
      <c r="AH42" s="44">
        <v>37.1</v>
      </c>
      <c r="AI42" s="46">
        <v>7202</v>
      </c>
      <c r="AJ42" s="43">
        <v>2746</v>
      </c>
      <c r="AK42" s="44">
        <v>38.200000000000003</v>
      </c>
      <c r="AL42" s="46">
        <v>7197</v>
      </c>
      <c r="AM42" s="43">
        <v>2766</v>
      </c>
      <c r="AN42" s="44">
        <v>37.9</v>
      </c>
      <c r="AO42" s="46">
        <v>7308</v>
      </c>
    </row>
    <row r="43" spans="1:41">
      <c r="A43" t="s">
        <v>71</v>
      </c>
      <c r="B43" t="s">
        <v>94</v>
      </c>
      <c r="C43" s="40">
        <f t="shared" si="0"/>
        <v>9275</v>
      </c>
      <c r="D43" s="41">
        <f t="shared" si="1"/>
        <v>29.369854338188727</v>
      </c>
      <c r="E43" s="54">
        <f t="shared" si="2"/>
        <v>31580</v>
      </c>
      <c r="F43" s="40">
        <v>367</v>
      </c>
      <c r="G43" s="41">
        <v>16.7</v>
      </c>
      <c r="H43" s="45">
        <v>2196</v>
      </c>
      <c r="I43" s="40">
        <v>573</v>
      </c>
      <c r="J43" s="41">
        <v>25.2</v>
      </c>
      <c r="K43" s="45">
        <v>2276</v>
      </c>
      <c r="L43" s="40">
        <v>597</v>
      </c>
      <c r="M43" s="41">
        <v>25.9</v>
      </c>
      <c r="N43" s="45">
        <v>2302</v>
      </c>
      <c r="O43" s="40">
        <v>732</v>
      </c>
      <c r="P43" s="41">
        <v>29.1</v>
      </c>
      <c r="Q43" s="45">
        <v>2513</v>
      </c>
      <c r="R43" s="40">
        <v>853</v>
      </c>
      <c r="S43" s="41">
        <v>33.5</v>
      </c>
      <c r="T43" s="45">
        <v>2543</v>
      </c>
      <c r="U43" s="40">
        <v>893</v>
      </c>
      <c r="V43" s="41">
        <v>34</v>
      </c>
      <c r="W43" s="45">
        <v>2626</v>
      </c>
      <c r="X43" s="40">
        <v>861</v>
      </c>
      <c r="Y43" s="41">
        <v>33</v>
      </c>
      <c r="Z43" s="45">
        <v>2611</v>
      </c>
      <c r="AA43" s="40">
        <v>888</v>
      </c>
      <c r="AB43" s="41">
        <v>30.5</v>
      </c>
      <c r="AC43" s="45">
        <v>2916</v>
      </c>
      <c r="AD43" s="40">
        <v>906</v>
      </c>
      <c r="AE43" s="41">
        <v>31.5</v>
      </c>
      <c r="AF43" s="45">
        <v>2873</v>
      </c>
      <c r="AG43" s="40">
        <v>918</v>
      </c>
      <c r="AH43" s="41">
        <v>30.9</v>
      </c>
      <c r="AI43" s="45">
        <v>2972</v>
      </c>
      <c r="AJ43" s="40">
        <v>856</v>
      </c>
      <c r="AK43" s="41">
        <v>30.2</v>
      </c>
      <c r="AL43" s="45">
        <v>2837</v>
      </c>
      <c r="AM43" s="40">
        <v>831</v>
      </c>
      <c r="AN43" s="41">
        <v>28.5</v>
      </c>
      <c r="AO43" s="45">
        <v>2915</v>
      </c>
    </row>
    <row r="44" spans="1:41">
      <c r="A44" s="42" t="s">
        <v>71</v>
      </c>
      <c r="B44" s="42" t="s">
        <v>113</v>
      </c>
      <c r="C44" s="43">
        <f t="shared" si="0"/>
        <v>13815</v>
      </c>
      <c r="D44" s="44">
        <f t="shared" si="1"/>
        <v>31.535336011687363</v>
      </c>
      <c r="E44" s="55">
        <f t="shared" si="2"/>
        <v>43808</v>
      </c>
      <c r="F44" s="43">
        <v>663</v>
      </c>
      <c r="G44" s="44">
        <v>19.399999999999999</v>
      </c>
      <c r="H44" s="46">
        <v>3416</v>
      </c>
      <c r="I44" s="43">
        <v>854</v>
      </c>
      <c r="J44" s="44">
        <v>24</v>
      </c>
      <c r="K44" s="46">
        <v>3562</v>
      </c>
      <c r="L44" s="43">
        <v>1005</v>
      </c>
      <c r="M44" s="44">
        <v>27.4</v>
      </c>
      <c r="N44" s="46">
        <v>3667</v>
      </c>
      <c r="O44" s="43">
        <v>1183</v>
      </c>
      <c r="P44" s="44">
        <v>32.299999999999997</v>
      </c>
      <c r="Q44" s="46">
        <v>3668</v>
      </c>
      <c r="R44" s="43">
        <v>1265</v>
      </c>
      <c r="S44" s="44">
        <v>33.799999999999997</v>
      </c>
      <c r="T44" s="46">
        <v>3744</v>
      </c>
      <c r="U44" s="43">
        <v>1345</v>
      </c>
      <c r="V44" s="44">
        <v>35.4</v>
      </c>
      <c r="W44" s="46">
        <v>3804</v>
      </c>
      <c r="X44" s="43">
        <v>1367</v>
      </c>
      <c r="Y44" s="44">
        <v>35.799999999999997</v>
      </c>
      <c r="Z44" s="46">
        <v>3819</v>
      </c>
      <c r="AA44" s="43">
        <v>1324</v>
      </c>
      <c r="AB44" s="44">
        <v>36.5</v>
      </c>
      <c r="AC44" s="46">
        <v>3623</v>
      </c>
      <c r="AD44" s="43">
        <v>1342</v>
      </c>
      <c r="AE44" s="44">
        <v>35.5</v>
      </c>
      <c r="AF44" s="46">
        <v>3778</v>
      </c>
      <c r="AG44" s="43">
        <v>1222</v>
      </c>
      <c r="AH44" s="44">
        <v>33.700000000000003</v>
      </c>
      <c r="AI44" s="46">
        <v>3623</v>
      </c>
      <c r="AJ44" s="43">
        <v>1173</v>
      </c>
      <c r="AK44" s="44">
        <v>32.299999999999997</v>
      </c>
      <c r="AL44" s="46">
        <v>3633</v>
      </c>
      <c r="AM44" s="43">
        <v>1072</v>
      </c>
      <c r="AN44" s="44">
        <v>30.9</v>
      </c>
      <c r="AO44" s="46">
        <v>3471</v>
      </c>
    </row>
    <row r="45" spans="1:41">
      <c r="A45" t="s">
        <v>71</v>
      </c>
      <c r="B45" t="s">
        <v>117</v>
      </c>
      <c r="C45" s="40">
        <f t="shared" si="0"/>
        <v>9093</v>
      </c>
      <c r="D45" s="41">
        <f t="shared" si="1"/>
        <v>22.132165023731289</v>
      </c>
      <c r="E45" s="54">
        <f t="shared" si="2"/>
        <v>41085</v>
      </c>
      <c r="F45" s="40">
        <v>334</v>
      </c>
      <c r="G45" s="41">
        <v>11</v>
      </c>
      <c r="H45" s="45">
        <v>3024</v>
      </c>
      <c r="I45" s="40">
        <v>444</v>
      </c>
      <c r="J45" s="41">
        <v>14.1</v>
      </c>
      <c r="K45" s="45">
        <v>3144</v>
      </c>
      <c r="L45" s="40">
        <v>596</v>
      </c>
      <c r="M45" s="41">
        <v>18.3</v>
      </c>
      <c r="N45" s="45">
        <v>3262</v>
      </c>
      <c r="O45" s="40">
        <v>678</v>
      </c>
      <c r="P45" s="41">
        <v>19.899999999999999</v>
      </c>
      <c r="Q45" s="45">
        <v>3408</v>
      </c>
      <c r="R45" s="40">
        <v>773</v>
      </c>
      <c r="S45" s="41">
        <v>22.5</v>
      </c>
      <c r="T45" s="45">
        <v>3435</v>
      </c>
      <c r="U45" s="40">
        <v>860</v>
      </c>
      <c r="V45" s="41">
        <v>24.6</v>
      </c>
      <c r="W45" s="45">
        <v>3494</v>
      </c>
      <c r="X45" s="40">
        <v>895</v>
      </c>
      <c r="Y45" s="41">
        <v>25</v>
      </c>
      <c r="Z45" s="45">
        <v>3580</v>
      </c>
      <c r="AA45" s="40">
        <v>968</v>
      </c>
      <c r="AB45" s="41">
        <v>27.4</v>
      </c>
      <c r="AC45" s="45">
        <v>3537</v>
      </c>
      <c r="AD45" s="40">
        <v>918</v>
      </c>
      <c r="AE45" s="41">
        <v>25.4</v>
      </c>
      <c r="AF45" s="45">
        <v>3620</v>
      </c>
      <c r="AG45" s="40">
        <v>928</v>
      </c>
      <c r="AH45" s="41">
        <v>25.1</v>
      </c>
      <c r="AI45" s="45">
        <v>3701</v>
      </c>
      <c r="AJ45" s="40">
        <v>858</v>
      </c>
      <c r="AK45" s="41">
        <v>24.7</v>
      </c>
      <c r="AL45" s="45">
        <v>3476</v>
      </c>
      <c r="AM45" s="40">
        <v>841</v>
      </c>
      <c r="AN45" s="41">
        <v>24.7</v>
      </c>
      <c r="AO45" s="45">
        <v>3404</v>
      </c>
    </row>
    <row r="46" spans="1:41">
      <c r="A46" s="42" t="s">
        <v>71</v>
      </c>
      <c r="B46" s="42" t="s">
        <v>141</v>
      </c>
      <c r="C46" s="43">
        <f t="shared" si="0"/>
        <v>14904</v>
      </c>
      <c r="D46" s="44">
        <f t="shared" si="1"/>
        <v>38.198733885229515</v>
      </c>
      <c r="E46" s="55">
        <f t="shared" si="2"/>
        <v>39017</v>
      </c>
      <c r="F46" s="43">
        <v>802</v>
      </c>
      <c r="G46" s="44">
        <v>27.9</v>
      </c>
      <c r="H46" s="46">
        <v>2876</v>
      </c>
      <c r="I46" s="43">
        <v>935</v>
      </c>
      <c r="J46" s="44">
        <v>31</v>
      </c>
      <c r="K46" s="46">
        <v>3017</v>
      </c>
      <c r="L46" s="43">
        <v>1068</v>
      </c>
      <c r="M46" s="44">
        <v>34.5</v>
      </c>
      <c r="N46" s="46">
        <v>3092</v>
      </c>
      <c r="O46" s="43">
        <v>1218</v>
      </c>
      <c r="P46" s="44">
        <v>37.6</v>
      </c>
      <c r="Q46" s="46">
        <v>3238</v>
      </c>
      <c r="R46" s="43">
        <v>1356</v>
      </c>
      <c r="S46" s="44">
        <v>40.799999999999997</v>
      </c>
      <c r="T46" s="46">
        <v>3324</v>
      </c>
      <c r="U46" s="43">
        <v>1448</v>
      </c>
      <c r="V46" s="44">
        <v>42</v>
      </c>
      <c r="W46" s="46">
        <v>3444</v>
      </c>
      <c r="X46" s="43">
        <v>1486</v>
      </c>
      <c r="Y46" s="44">
        <v>43.6</v>
      </c>
      <c r="Z46" s="46">
        <v>3409</v>
      </c>
      <c r="AA46" s="43">
        <v>1406</v>
      </c>
      <c r="AB46" s="44">
        <v>42.6</v>
      </c>
      <c r="AC46" s="46">
        <v>3301</v>
      </c>
      <c r="AD46" s="43">
        <v>1438</v>
      </c>
      <c r="AE46" s="44">
        <v>42.8</v>
      </c>
      <c r="AF46" s="46">
        <v>3360</v>
      </c>
      <c r="AG46" s="43">
        <v>1402</v>
      </c>
      <c r="AH46" s="44">
        <v>39.9</v>
      </c>
      <c r="AI46" s="46">
        <v>3513</v>
      </c>
      <c r="AJ46" s="43">
        <v>1247</v>
      </c>
      <c r="AK46" s="44">
        <v>38.1</v>
      </c>
      <c r="AL46" s="46">
        <v>3275</v>
      </c>
      <c r="AM46" s="43">
        <v>1098</v>
      </c>
      <c r="AN46" s="44">
        <v>34.700000000000003</v>
      </c>
      <c r="AO46" s="46">
        <v>3168</v>
      </c>
    </row>
    <row r="47" spans="1:41">
      <c r="A47" t="s">
        <v>71</v>
      </c>
      <c r="B47" t="s">
        <v>143</v>
      </c>
      <c r="C47" s="40">
        <f t="shared" si="0"/>
        <v>17801</v>
      </c>
      <c r="D47" s="41">
        <f t="shared" si="1"/>
        <v>28.53135868955458</v>
      </c>
      <c r="E47" s="54">
        <f t="shared" si="2"/>
        <v>62391</v>
      </c>
      <c r="F47" s="40">
        <v>739</v>
      </c>
      <c r="G47" s="41">
        <v>15.8</v>
      </c>
      <c r="H47" s="45">
        <v>4665</v>
      </c>
      <c r="I47" s="40">
        <v>1028</v>
      </c>
      <c r="J47" s="41">
        <v>21.2</v>
      </c>
      <c r="K47" s="45">
        <v>4860</v>
      </c>
      <c r="L47" s="40">
        <v>1144</v>
      </c>
      <c r="M47" s="41">
        <v>23.3</v>
      </c>
      <c r="N47" s="45">
        <v>4916</v>
      </c>
      <c r="O47" s="40">
        <v>1398</v>
      </c>
      <c r="P47" s="41">
        <v>27.9</v>
      </c>
      <c r="Q47" s="45">
        <v>5010</v>
      </c>
      <c r="R47" s="40">
        <v>1562</v>
      </c>
      <c r="S47" s="41">
        <v>29.5</v>
      </c>
      <c r="T47" s="45">
        <v>5288</v>
      </c>
      <c r="U47" s="40">
        <v>1686</v>
      </c>
      <c r="V47" s="41">
        <v>31.7</v>
      </c>
      <c r="W47" s="45">
        <v>5319</v>
      </c>
      <c r="X47" s="40">
        <v>1795</v>
      </c>
      <c r="Y47" s="41">
        <v>33.200000000000003</v>
      </c>
      <c r="Z47" s="45">
        <v>5408</v>
      </c>
      <c r="AA47" s="40">
        <v>1700</v>
      </c>
      <c r="AB47" s="41">
        <v>32.4</v>
      </c>
      <c r="AC47" s="45">
        <v>5248</v>
      </c>
      <c r="AD47" s="40">
        <v>1742</v>
      </c>
      <c r="AE47" s="41">
        <v>32.200000000000003</v>
      </c>
      <c r="AF47" s="45">
        <v>5405</v>
      </c>
      <c r="AG47" s="40">
        <v>1690</v>
      </c>
      <c r="AH47" s="41">
        <v>30.8</v>
      </c>
      <c r="AI47" s="45">
        <v>5494</v>
      </c>
      <c r="AJ47" s="40">
        <v>1660</v>
      </c>
      <c r="AK47" s="41">
        <v>30.5</v>
      </c>
      <c r="AL47" s="45">
        <v>5448</v>
      </c>
      <c r="AM47" s="40">
        <v>1657</v>
      </c>
      <c r="AN47" s="41">
        <v>31.1</v>
      </c>
      <c r="AO47" s="45">
        <v>5330</v>
      </c>
    </row>
    <row r="48" spans="1:41">
      <c r="A48" s="42" t="s">
        <v>71</v>
      </c>
      <c r="B48" s="42" t="s">
        <v>147</v>
      </c>
      <c r="C48" s="43">
        <f t="shared" si="0"/>
        <v>34824</v>
      </c>
      <c r="D48" s="44">
        <f t="shared" si="1"/>
        <v>29.437771033923095</v>
      </c>
      <c r="E48" s="55">
        <f t="shared" si="2"/>
        <v>118297</v>
      </c>
      <c r="F48" s="43">
        <v>1317</v>
      </c>
      <c r="G48" s="44">
        <v>15.3</v>
      </c>
      <c r="H48" s="46">
        <v>8616</v>
      </c>
      <c r="I48" s="43">
        <v>1803</v>
      </c>
      <c r="J48" s="44">
        <v>19.899999999999999</v>
      </c>
      <c r="K48" s="46">
        <v>9056</v>
      </c>
      <c r="L48" s="43">
        <v>2232</v>
      </c>
      <c r="M48" s="44">
        <v>23.6</v>
      </c>
      <c r="N48" s="46">
        <v>9478</v>
      </c>
      <c r="O48" s="43">
        <v>2879</v>
      </c>
      <c r="P48" s="44">
        <v>29.2</v>
      </c>
      <c r="Q48" s="46">
        <v>9845</v>
      </c>
      <c r="R48" s="43">
        <v>3178</v>
      </c>
      <c r="S48" s="44">
        <v>31.1</v>
      </c>
      <c r="T48" s="46">
        <v>10212</v>
      </c>
      <c r="U48" s="43">
        <v>3225</v>
      </c>
      <c r="V48" s="44">
        <v>31.4</v>
      </c>
      <c r="W48" s="46">
        <v>10275</v>
      </c>
      <c r="X48" s="43">
        <v>3387</v>
      </c>
      <c r="Y48" s="44">
        <v>33</v>
      </c>
      <c r="Z48" s="46">
        <v>10250</v>
      </c>
      <c r="AA48" s="43">
        <v>3435</v>
      </c>
      <c r="AB48" s="44">
        <v>33.9</v>
      </c>
      <c r="AC48" s="46">
        <v>10130</v>
      </c>
      <c r="AD48" s="43">
        <v>3490</v>
      </c>
      <c r="AE48" s="44">
        <v>34.5</v>
      </c>
      <c r="AF48" s="46">
        <v>10110</v>
      </c>
      <c r="AG48" s="43">
        <v>3391</v>
      </c>
      <c r="AH48" s="44">
        <v>33.200000000000003</v>
      </c>
      <c r="AI48" s="46">
        <v>10205</v>
      </c>
      <c r="AJ48" s="43">
        <v>3252</v>
      </c>
      <c r="AK48" s="44">
        <v>32.200000000000003</v>
      </c>
      <c r="AL48" s="46">
        <v>10090</v>
      </c>
      <c r="AM48" s="43">
        <v>3235</v>
      </c>
      <c r="AN48" s="44">
        <v>32.299999999999997</v>
      </c>
      <c r="AO48" s="46">
        <v>10030</v>
      </c>
    </row>
    <row r="49" spans="1:41">
      <c r="A49" t="s">
        <v>71</v>
      </c>
      <c r="B49" t="s">
        <v>162</v>
      </c>
      <c r="C49" s="40">
        <f t="shared" si="0"/>
        <v>7757</v>
      </c>
      <c r="D49" s="41">
        <f t="shared" si="1"/>
        <v>35.956983266119686</v>
      </c>
      <c r="E49" s="54">
        <f t="shared" si="2"/>
        <v>21573</v>
      </c>
      <c r="F49" s="40">
        <v>337</v>
      </c>
      <c r="G49" s="41">
        <v>21.9</v>
      </c>
      <c r="H49" s="45">
        <v>1542</v>
      </c>
      <c r="I49" s="40">
        <v>492</v>
      </c>
      <c r="J49" s="41">
        <v>29.7</v>
      </c>
      <c r="K49" s="45">
        <v>1657</v>
      </c>
      <c r="L49" s="40">
        <v>568</v>
      </c>
      <c r="M49" s="41">
        <v>33.1</v>
      </c>
      <c r="N49" s="45">
        <v>1715</v>
      </c>
      <c r="O49" s="40">
        <v>649</v>
      </c>
      <c r="P49" s="41">
        <v>36</v>
      </c>
      <c r="Q49" s="45">
        <v>1801</v>
      </c>
      <c r="R49" s="40">
        <v>750</v>
      </c>
      <c r="S49" s="41">
        <v>39.1</v>
      </c>
      <c r="T49" s="45">
        <v>1920</v>
      </c>
      <c r="U49" s="40">
        <v>804</v>
      </c>
      <c r="V49" s="41">
        <v>41.9</v>
      </c>
      <c r="W49" s="45">
        <v>1919</v>
      </c>
      <c r="X49" s="40">
        <v>852</v>
      </c>
      <c r="Y49" s="41">
        <v>41.2</v>
      </c>
      <c r="Z49" s="45">
        <v>2070</v>
      </c>
      <c r="AA49" s="40">
        <v>765</v>
      </c>
      <c r="AB49" s="41">
        <v>43.2</v>
      </c>
      <c r="AC49" s="45">
        <v>1771</v>
      </c>
      <c r="AD49" s="40">
        <v>744</v>
      </c>
      <c r="AE49" s="41">
        <v>40.9</v>
      </c>
      <c r="AF49" s="45">
        <v>1821</v>
      </c>
      <c r="AG49" s="40">
        <v>643</v>
      </c>
      <c r="AH49" s="41">
        <v>34.799999999999997</v>
      </c>
      <c r="AI49" s="45">
        <v>1850</v>
      </c>
      <c r="AJ49" s="40">
        <v>596</v>
      </c>
      <c r="AK49" s="41">
        <v>32.799999999999997</v>
      </c>
      <c r="AL49" s="45">
        <v>1819</v>
      </c>
      <c r="AM49" s="40">
        <v>557</v>
      </c>
      <c r="AN49" s="41">
        <v>33</v>
      </c>
      <c r="AO49" s="45">
        <v>1688</v>
      </c>
    </row>
    <row r="50" spans="1:41">
      <c r="A50" s="42" t="s">
        <v>71</v>
      </c>
      <c r="B50" s="42" t="s">
        <v>36</v>
      </c>
      <c r="C50" s="43">
        <f t="shared" si="0"/>
        <v>6977</v>
      </c>
      <c r="D50" s="44">
        <f t="shared" si="1"/>
        <v>30.897657322527788</v>
      </c>
      <c r="E50" s="55">
        <f t="shared" si="2"/>
        <v>22581</v>
      </c>
      <c r="F50" s="43">
        <v>278</v>
      </c>
      <c r="G50" s="44">
        <v>17.100000000000001</v>
      </c>
      <c r="H50" s="46">
        <v>1624</v>
      </c>
      <c r="I50" s="43">
        <v>361</v>
      </c>
      <c r="J50" s="44">
        <v>22</v>
      </c>
      <c r="K50" s="46">
        <v>1644</v>
      </c>
      <c r="L50" s="43">
        <v>483</v>
      </c>
      <c r="M50" s="44">
        <v>28.1</v>
      </c>
      <c r="N50" s="46">
        <v>1717</v>
      </c>
      <c r="O50" s="43">
        <v>550</v>
      </c>
      <c r="P50" s="44">
        <v>30.4</v>
      </c>
      <c r="Q50" s="46">
        <v>1809</v>
      </c>
      <c r="R50" s="43">
        <v>610</v>
      </c>
      <c r="S50" s="44">
        <v>34</v>
      </c>
      <c r="T50" s="46">
        <v>1795</v>
      </c>
      <c r="U50" s="43">
        <v>683</v>
      </c>
      <c r="V50" s="44">
        <v>35.1</v>
      </c>
      <c r="W50" s="46">
        <v>1948</v>
      </c>
      <c r="X50" s="43">
        <v>702</v>
      </c>
      <c r="Y50" s="44">
        <v>36</v>
      </c>
      <c r="Z50" s="46">
        <v>1950</v>
      </c>
      <c r="AA50" s="43">
        <v>709</v>
      </c>
      <c r="AB50" s="44">
        <v>35.700000000000003</v>
      </c>
      <c r="AC50" s="46">
        <v>1989</v>
      </c>
      <c r="AD50" s="43">
        <v>682</v>
      </c>
      <c r="AE50" s="44">
        <v>33.200000000000003</v>
      </c>
      <c r="AF50" s="46">
        <v>2054</v>
      </c>
      <c r="AG50" s="43">
        <v>669</v>
      </c>
      <c r="AH50" s="44">
        <v>32.4</v>
      </c>
      <c r="AI50" s="46">
        <v>2066</v>
      </c>
      <c r="AJ50" s="43">
        <v>665</v>
      </c>
      <c r="AK50" s="44">
        <v>32.799999999999997</v>
      </c>
      <c r="AL50" s="46">
        <v>2027</v>
      </c>
      <c r="AM50" s="43">
        <v>585</v>
      </c>
      <c r="AN50" s="44">
        <v>29.9</v>
      </c>
      <c r="AO50" s="46">
        <v>1958</v>
      </c>
    </row>
    <row r="51" spans="1:41">
      <c r="A51" t="s">
        <v>71</v>
      </c>
      <c r="B51" t="s">
        <v>166</v>
      </c>
      <c r="C51" s="40">
        <f t="shared" si="0"/>
        <v>14780</v>
      </c>
      <c r="D51" s="41">
        <f t="shared" si="1"/>
        <v>20.192911987321366</v>
      </c>
      <c r="E51" s="54">
        <f t="shared" si="2"/>
        <v>73194</v>
      </c>
      <c r="F51" s="40">
        <v>607</v>
      </c>
      <c r="G51" s="41">
        <v>11.3</v>
      </c>
      <c r="H51" s="45">
        <v>5383</v>
      </c>
      <c r="I51" s="40">
        <v>880</v>
      </c>
      <c r="J51" s="41">
        <v>16.100000000000001</v>
      </c>
      <c r="K51" s="45">
        <v>5471</v>
      </c>
      <c r="L51" s="40">
        <v>956</v>
      </c>
      <c r="M51" s="41">
        <v>17</v>
      </c>
      <c r="N51" s="45">
        <v>5611</v>
      </c>
      <c r="O51" s="40">
        <v>1191</v>
      </c>
      <c r="P51" s="41">
        <v>20.100000000000001</v>
      </c>
      <c r="Q51" s="45">
        <v>5938</v>
      </c>
      <c r="R51" s="40">
        <v>1297</v>
      </c>
      <c r="S51" s="41">
        <v>21.7</v>
      </c>
      <c r="T51" s="45">
        <v>5976</v>
      </c>
      <c r="U51" s="40">
        <v>1503</v>
      </c>
      <c r="V51" s="41">
        <v>24</v>
      </c>
      <c r="W51" s="45">
        <v>6261</v>
      </c>
      <c r="X51" s="40">
        <v>1465</v>
      </c>
      <c r="Y51" s="41">
        <v>23.8</v>
      </c>
      <c r="Z51" s="45">
        <v>6156</v>
      </c>
      <c r="AA51" s="40">
        <v>1439</v>
      </c>
      <c r="AB51" s="41">
        <v>22.4</v>
      </c>
      <c r="AC51" s="45">
        <v>6425</v>
      </c>
      <c r="AD51" s="40">
        <v>1423</v>
      </c>
      <c r="AE51" s="41">
        <v>22.1</v>
      </c>
      <c r="AF51" s="45">
        <v>6432</v>
      </c>
      <c r="AG51" s="40">
        <v>1411</v>
      </c>
      <c r="AH51" s="41">
        <v>21.3</v>
      </c>
      <c r="AI51" s="45">
        <v>6624</v>
      </c>
      <c r="AJ51" s="40">
        <v>1321</v>
      </c>
      <c r="AK51" s="41">
        <v>20.3</v>
      </c>
      <c r="AL51" s="45">
        <v>6513</v>
      </c>
      <c r="AM51" s="40">
        <v>1287</v>
      </c>
      <c r="AN51" s="41">
        <v>20.100000000000001</v>
      </c>
      <c r="AO51" s="45">
        <v>6404</v>
      </c>
    </row>
    <row r="52" spans="1:41">
      <c r="A52" s="42" t="s">
        <v>71</v>
      </c>
      <c r="B52" s="42" t="s">
        <v>180</v>
      </c>
      <c r="C52" s="43">
        <f t="shared" si="0"/>
        <v>13111</v>
      </c>
      <c r="D52" s="44">
        <f t="shared" si="1"/>
        <v>32.317779585397716</v>
      </c>
      <c r="E52" s="55">
        <f t="shared" si="2"/>
        <v>40569</v>
      </c>
      <c r="F52" s="43">
        <v>592</v>
      </c>
      <c r="G52" s="44">
        <v>19.8</v>
      </c>
      <c r="H52" s="46">
        <v>2990</v>
      </c>
      <c r="I52" s="43">
        <v>767</v>
      </c>
      <c r="J52" s="44">
        <v>25.1</v>
      </c>
      <c r="K52" s="46">
        <v>3055</v>
      </c>
      <c r="L52" s="43">
        <v>875</v>
      </c>
      <c r="M52" s="44">
        <v>28.8</v>
      </c>
      <c r="N52" s="46">
        <v>3041</v>
      </c>
      <c r="O52" s="43">
        <v>1026</v>
      </c>
      <c r="P52" s="44">
        <v>31.6</v>
      </c>
      <c r="Q52" s="46">
        <v>3246</v>
      </c>
      <c r="R52" s="43">
        <v>1141</v>
      </c>
      <c r="S52" s="44">
        <v>33.6</v>
      </c>
      <c r="T52" s="46">
        <v>3394</v>
      </c>
      <c r="U52" s="43">
        <v>1182</v>
      </c>
      <c r="V52" s="44">
        <v>34.1</v>
      </c>
      <c r="W52" s="46">
        <v>3468</v>
      </c>
      <c r="X52" s="43">
        <v>1169</v>
      </c>
      <c r="Y52" s="44">
        <v>36.1</v>
      </c>
      <c r="Z52" s="46">
        <v>3239</v>
      </c>
      <c r="AA52" s="43">
        <v>1295</v>
      </c>
      <c r="AB52" s="44">
        <v>36.299999999999997</v>
      </c>
      <c r="AC52" s="46">
        <v>3570</v>
      </c>
      <c r="AD52" s="43">
        <v>1349</v>
      </c>
      <c r="AE52" s="44">
        <v>36.299999999999997</v>
      </c>
      <c r="AF52" s="46">
        <v>3714</v>
      </c>
      <c r="AG52" s="43">
        <v>1315</v>
      </c>
      <c r="AH52" s="44">
        <v>35.5</v>
      </c>
      <c r="AI52" s="46">
        <v>3706</v>
      </c>
      <c r="AJ52" s="43">
        <v>1203</v>
      </c>
      <c r="AK52" s="44">
        <v>33.6</v>
      </c>
      <c r="AL52" s="46">
        <v>3576</v>
      </c>
      <c r="AM52" s="43">
        <v>1197</v>
      </c>
      <c r="AN52" s="44">
        <v>33.5</v>
      </c>
      <c r="AO52" s="46">
        <v>3570</v>
      </c>
    </row>
    <row r="53" spans="1:41">
      <c r="A53" t="s">
        <v>71</v>
      </c>
      <c r="B53" t="s">
        <v>185</v>
      </c>
      <c r="C53" s="40">
        <f t="shared" si="0"/>
        <v>27852</v>
      </c>
      <c r="D53" s="41">
        <f t="shared" si="1"/>
        <v>36.787256805484013</v>
      </c>
      <c r="E53" s="54">
        <f t="shared" si="2"/>
        <v>75711</v>
      </c>
      <c r="F53" s="40">
        <v>1681</v>
      </c>
      <c r="G53" s="41">
        <v>30.3</v>
      </c>
      <c r="H53" s="45">
        <v>5552</v>
      </c>
      <c r="I53" s="40">
        <v>1885</v>
      </c>
      <c r="J53" s="41">
        <v>31.5</v>
      </c>
      <c r="K53" s="45">
        <v>5977</v>
      </c>
      <c r="L53" s="40">
        <v>2153</v>
      </c>
      <c r="M53" s="41">
        <v>35.5</v>
      </c>
      <c r="N53" s="45">
        <v>6074</v>
      </c>
      <c r="O53" s="40">
        <v>2300</v>
      </c>
      <c r="P53" s="41">
        <v>36.6</v>
      </c>
      <c r="Q53" s="45">
        <v>6291</v>
      </c>
      <c r="R53" s="40">
        <v>2524</v>
      </c>
      <c r="S53" s="41">
        <v>38.799999999999997</v>
      </c>
      <c r="T53" s="45">
        <v>6499</v>
      </c>
      <c r="U53" s="40">
        <v>2604</v>
      </c>
      <c r="V53" s="41">
        <v>39.1</v>
      </c>
      <c r="W53" s="45">
        <v>6655</v>
      </c>
      <c r="X53" s="40">
        <v>2587</v>
      </c>
      <c r="Y53" s="41">
        <v>39.1</v>
      </c>
      <c r="Z53" s="45">
        <v>6609</v>
      </c>
      <c r="AA53" s="40">
        <v>2520</v>
      </c>
      <c r="AB53" s="41">
        <v>39.700000000000003</v>
      </c>
      <c r="AC53" s="45">
        <v>6348</v>
      </c>
      <c r="AD53" s="40">
        <v>2453</v>
      </c>
      <c r="AE53" s="41">
        <v>38.799999999999997</v>
      </c>
      <c r="AF53" s="45">
        <v>6328</v>
      </c>
      <c r="AG53" s="40">
        <v>2443</v>
      </c>
      <c r="AH53" s="41">
        <v>36.799999999999997</v>
      </c>
      <c r="AI53" s="45">
        <v>6641</v>
      </c>
      <c r="AJ53" s="40">
        <v>2434</v>
      </c>
      <c r="AK53" s="41">
        <v>38.1</v>
      </c>
      <c r="AL53" s="45">
        <v>6396</v>
      </c>
      <c r="AM53" s="40">
        <v>2268</v>
      </c>
      <c r="AN53" s="41">
        <v>35.799999999999997</v>
      </c>
      <c r="AO53" s="45">
        <v>6341</v>
      </c>
    </row>
    <row r="54" spans="1:41">
      <c r="A54" s="42" t="s">
        <v>71</v>
      </c>
      <c r="B54" s="42" t="s">
        <v>211</v>
      </c>
      <c r="C54" s="43">
        <f t="shared" si="0"/>
        <v>14345</v>
      </c>
      <c r="D54" s="44">
        <f t="shared" si="1"/>
        <v>28.670504057241075</v>
      </c>
      <c r="E54" s="55">
        <f t="shared" si="2"/>
        <v>50034</v>
      </c>
      <c r="F54" s="43">
        <v>412</v>
      </c>
      <c r="G54" s="44">
        <v>10.6</v>
      </c>
      <c r="H54" s="46">
        <v>3894</v>
      </c>
      <c r="I54" s="43">
        <v>816</v>
      </c>
      <c r="J54" s="44">
        <v>20.399999999999999</v>
      </c>
      <c r="K54" s="46">
        <v>4003</v>
      </c>
      <c r="L54" s="43">
        <v>1041</v>
      </c>
      <c r="M54" s="44">
        <v>25.4</v>
      </c>
      <c r="N54" s="46">
        <v>4098</v>
      </c>
      <c r="O54" s="43">
        <v>1188</v>
      </c>
      <c r="P54" s="44">
        <v>28.5</v>
      </c>
      <c r="Q54" s="46">
        <v>4162</v>
      </c>
      <c r="R54" s="43">
        <v>1347</v>
      </c>
      <c r="S54" s="44">
        <v>31.8</v>
      </c>
      <c r="T54" s="46">
        <v>4241</v>
      </c>
      <c r="U54" s="43">
        <v>1358</v>
      </c>
      <c r="V54" s="44">
        <v>31.3</v>
      </c>
      <c r="W54" s="46">
        <v>4335</v>
      </c>
      <c r="X54" s="43">
        <v>1428</v>
      </c>
      <c r="Y54" s="44">
        <v>33.6</v>
      </c>
      <c r="Z54" s="46">
        <v>4251</v>
      </c>
      <c r="AA54" s="43">
        <v>1426</v>
      </c>
      <c r="AB54" s="44">
        <v>33.9</v>
      </c>
      <c r="AC54" s="46">
        <v>4210</v>
      </c>
      <c r="AD54" s="43">
        <v>1427</v>
      </c>
      <c r="AE54" s="44">
        <v>33.4</v>
      </c>
      <c r="AF54" s="46">
        <v>4276</v>
      </c>
      <c r="AG54" s="43">
        <v>1423</v>
      </c>
      <c r="AH54" s="44">
        <v>33.6</v>
      </c>
      <c r="AI54" s="46">
        <v>4234</v>
      </c>
      <c r="AJ54" s="43">
        <v>1259</v>
      </c>
      <c r="AK54" s="44">
        <v>30.3</v>
      </c>
      <c r="AL54" s="46">
        <v>4153</v>
      </c>
      <c r="AM54" s="43">
        <v>1220</v>
      </c>
      <c r="AN54" s="44">
        <v>29.2</v>
      </c>
      <c r="AO54" s="46">
        <v>4177</v>
      </c>
    </row>
    <row r="55" spans="1:41">
      <c r="A55" t="s">
        <v>71</v>
      </c>
      <c r="B55" t="s">
        <v>229</v>
      </c>
      <c r="C55" s="40">
        <f t="shared" si="0"/>
        <v>4325</v>
      </c>
      <c r="D55" s="41">
        <f t="shared" si="1"/>
        <v>19.340846078168322</v>
      </c>
      <c r="E55" s="54">
        <f t="shared" si="2"/>
        <v>22362</v>
      </c>
      <c r="F55" s="40">
        <v>213</v>
      </c>
      <c r="G55" s="41">
        <v>13.5</v>
      </c>
      <c r="H55" s="45">
        <v>1581</v>
      </c>
      <c r="I55" s="40">
        <v>280</v>
      </c>
      <c r="J55" s="41">
        <v>16.899999999999999</v>
      </c>
      <c r="K55" s="45">
        <v>1660</v>
      </c>
      <c r="L55" s="40">
        <v>315</v>
      </c>
      <c r="M55" s="41">
        <v>18.100000000000001</v>
      </c>
      <c r="N55" s="45">
        <v>1737</v>
      </c>
      <c r="O55" s="40">
        <v>343</v>
      </c>
      <c r="P55" s="41">
        <v>19.8</v>
      </c>
      <c r="Q55" s="45">
        <v>1737</v>
      </c>
      <c r="R55" s="40">
        <v>352</v>
      </c>
      <c r="S55" s="41">
        <v>19</v>
      </c>
      <c r="T55" s="45">
        <v>1850</v>
      </c>
      <c r="U55" s="40">
        <v>394</v>
      </c>
      <c r="V55" s="41">
        <v>20.8</v>
      </c>
      <c r="W55" s="45">
        <v>1897</v>
      </c>
      <c r="X55" s="40">
        <v>418</v>
      </c>
      <c r="Y55" s="41">
        <v>21.9</v>
      </c>
      <c r="Z55" s="45">
        <v>1905</v>
      </c>
      <c r="AA55" s="40">
        <v>400</v>
      </c>
      <c r="AB55" s="41">
        <v>20.2</v>
      </c>
      <c r="AC55" s="45">
        <v>1984</v>
      </c>
      <c r="AD55" s="40">
        <v>415</v>
      </c>
      <c r="AE55" s="41">
        <v>20.9</v>
      </c>
      <c r="AF55" s="45">
        <v>1983</v>
      </c>
      <c r="AG55" s="40">
        <v>406</v>
      </c>
      <c r="AH55" s="41">
        <v>20.2</v>
      </c>
      <c r="AI55" s="45">
        <v>2013</v>
      </c>
      <c r="AJ55" s="40">
        <v>416</v>
      </c>
      <c r="AK55" s="41">
        <v>20.5</v>
      </c>
      <c r="AL55" s="45">
        <v>2034</v>
      </c>
      <c r="AM55" s="40">
        <v>373</v>
      </c>
      <c r="AN55" s="41">
        <v>18.8</v>
      </c>
      <c r="AO55" s="45">
        <v>1981</v>
      </c>
    </row>
    <row r="56" spans="1:41">
      <c r="A56" s="42" t="s">
        <v>110</v>
      </c>
      <c r="B56" s="42" t="s">
        <v>109</v>
      </c>
      <c r="C56" s="43">
        <f t="shared" si="0"/>
        <v>16150</v>
      </c>
      <c r="D56" s="44">
        <f t="shared" si="1"/>
        <v>38.858545270806765</v>
      </c>
      <c r="E56" s="55">
        <f t="shared" si="2"/>
        <v>41561</v>
      </c>
      <c r="F56" s="43">
        <v>798</v>
      </c>
      <c r="G56" s="44">
        <v>25.9</v>
      </c>
      <c r="H56" s="46">
        <v>3076</v>
      </c>
      <c r="I56" s="43">
        <v>1043</v>
      </c>
      <c r="J56" s="44">
        <v>33.700000000000003</v>
      </c>
      <c r="K56" s="46">
        <v>3094</v>
      </c>
      <c r="L56" s="43">
        <v>1246</v>
      </c>
      <c r="M56" s="44">
        <v>38.200000000000003</v>
      </c>
      <c r="N56" s="46">
        <v>3261</v>
      </c>
      <c r="O56" s="43">
        <v>1436</v>
      </c>
      <c r="P56" s="44">
        <v>43</v>
      </c>
      <c r="Q56" s="46">
        <v>3343</v>
      </c>
      <c r="R56" s="43">
        <v>1418</v>
      </c>
      <c r="S56" s="44">
        <v>42</v>
      </c>
      <c r="T56" s="46">
        <v>3373</v>
      </c>
      <c r="U56" s="43">
        <v>1514</v>
      </c>
      <c r="V56" s="44">
        <v>43.4</v>
      </c>
      <c r="W56" s="46">
        <v>3485</v>
      </c>
      <c r="X56" s="43">
        <v>1542</v>
      </c>
      <c r="Y56" s="44">
        <v>43.3</v>
      </c>
      <c r="Z56" s="46">
        <v>3559</v>
      </c>
      <c r="AA56" s="43">
        <v>1587</v>
      </c>
      <c r="AB56" s="44">
        <v>43.9</v>
      </c>
      <c r="AC56" s="46">
        <v>3615</v>
      </c>
      <c r="AD56" s="43">
        <v>1494</v>
      </c>
      <c r="AE56" s="44">
        <v>40.6</v>
      </c>
      <c r="AF56" s="46">
        <v>3677</v>
      </c>
      <c r="AG56" s="43">
        <v>1456</v>
      </c>
      <c r="AH56" s="44">
        <v>38.9</v>
      </c>
      <c r="AI56" s="46">
        <v>3745</v>
      </c>
      <c r="AJ56" s="43">
        <v>1335</v>
      </c>
      <c r="AK56" s="44">
        <v>36.5</v>
      </c>
      <c r="AL56" s="46">
        <v>3656</v>
      </c>
      <c r="AM56" s="43">
        <v>1281</v>
      </c>
      <c r="AN56" s="44">
        <v>34.799999999999997</v>
      </c>
      <c r="AO56" s="46">
        <v>3677</v>
      </c>
    </row>
    <row r="57" spans="1:41">
      <c r="A57" t="s">
        <v>110</v>
      </c>
      <c r="B57" t="s">
        <v>111</v>
      </c>
      <c r="C57" s="40">
        <f t="shared" si="0"/>
        <v>31100</v>
      </c>
      <c r="D57" s="41">
        <f t="shared" si="1"/>
        <v>31.796990021266154</v>
      </c>
      <c r="E57" s="54">
        <f t="shared" si="2"/>
        <v>97808</v>
      </c>
      <c r="F57" s="40">
        <v>1619</v>
      </c>
      <c r="G57" s="41">
        <v>22</v>
      </c>
      <c r="H57" s="45">
        <v>7358</v>
      </c>
      <c r="I57" s="40">
        <v>2013</v>
      </c>
      <c r="J57" s="41">
        <v>26.9</v>
      </c>
      <c r="K57" s="45">
        <v>7475</v>
      </c>
      <c r="L57" s="40">
        <v>2324</v>
      </c>
      <c r="M57" s="41">
        <v>29.4</v>
      </c>
      <c r="N57" s="45">
        <v>7900</v>
      </c>
      <c r="O57" s="40">
        <v>2616</v>
      </c>
      <c r="P57" s="41">
        <v>32.6</v>
      </c>
      <c r="Q57" s="45">
        <v>8019</v>
      </c>
      <c r="R57" s="40">
        <v>2789</v>
      </c>
      <c r="S57" s="41">
        <v>33.5</v>
      </c>
      <c r="T57" s="45">
        <v>8321</v>
      </c>
      <c r="U57" s="40">
        <v>2961</v>
      </c>
      <c r="V57" s="41">
        <v>34.700000000000003</v>
      </c>
      <c r="W57" s="45">
        <v>8530</v>
      </c>
      <c r="X57" s="40">
        <v>2953</v>
      </c>
      <c r="Y57" s="41">
        <v>34.5</v>
      </c>
      <c r="Z57" s="45">
        <v>8549</v>
      </c>
      <c r="AA57" s="40">
        <v>2894</v>
      </c>
      <c r="AB57" s="41">
        <v>35</v>
      </c>
      <c r="AC57" s="45">
        <v>8262</v>
      </c>
      <c r="AD57" s="40">
        <v>2937</v>
      </c>
      <c r="AE57" s="41">
        <v>35.4</v>
      </c>
      <c r="AF57" s="45">
        <v>8293</v>
      </c>
      <c r="AG57" s="40">
        <v>2887</v>
      </c>
      <c r="AH57" s="41">
        <v>33.9</v>
      </c>
      <c r="AI57" s="45">
        <v>8505</v>
      </c>
      <c r="AJ57" s="40">
        <v>2643</v>
      </c>
      <c r="AK57" s="41">
        <v>31.5</v>
      </c>
      <c r="AL57" s="45">
        <v>8396</v>
      </c>
      <c r="AM57" s="40">
        <v>2464</v>
      </c>
      <c r="AN57" s="41">
        <v>30.1</v>
      </c>
      <c r="AO57" s="45">
        <v>8200</v>
      </c>
    </row>
    <row r="58" spans="1:41">
      <c r="A58" s="42" t="s">
        <v>110</v>
      </c>
      <c r="B58" s="42" t="s">
        <v>148</v>
      </c>
      <c r="C58" s="43">
        <f t="shared" si="0"/>
        <v>16715</v>
      </c>
      <c r="D58" s="44">
        <f t="shared" si="1"/>
        <v>30.244087791991603</v>
      </c>
      <c r="E58" s="55">
        <f t="shared" si="2"/>
        <v>55267</v>
      </c>
      <c r="F58" s="43">
        <v>656</v>
      </c>
      <c r="G58" s="44">
        <v>16.5</v>
      </c>
      <c r="H58" s="46">
        <v>3983</v>
      </c>
      <c r="I58" s="43">
        <v>921</v>
      </c>
      <c r="J58" s="44">
        <v>21</v>
      </c>
      <c r="K58" s="46">
        <v>4391</v>
      </c>
      <c r="L58" s="43">
        <v>1020</v>
      </c>
      <c r="M58" s="44">
        <v>23.1</v>
      </c>
      <c r="N58" s="46">
        <v>4407</v>
      </c>
      <c r="O58" s="43">
        <v>1331</v>
      </c>
      <c r="P58" s="44">
        <v>29.2</v>
      </c>
      <c r="Q58" s="46">
        <v>4554</v>
      </c>
      <c r="R58" s="43">
        <v>1411</v>
      </c>
      <c r="S58" s="44">
        <v>30.1</v>
      </c>
      <c r="T58" s="46">
        <v>4692</v>
      </c>
      <c r="U58" s="43">
        <v>1616</v>
      </c>
      <c r="V58" s="44">
        <v>33.1</v>
      </c>
      <c r="W58" s="46">
        <v>4889</v>
      </c>
      <c r="X58" s="43">
        <v>1689</v>
      </c>
      <c r="Y58" s="44">
        <v>34.1</v>
      </c>
      <c r="Z58" s="46">
        <v>4952</v>
      </c>
      <c r="AA58" s="43">
        <v>1627</v>
      </c>
      <c r="AB58" s="44">
        <v>36</v>
      </c>
      <c r="AC58" s="46">
        <v>4522</v>
      </c>
      <c r="AD58" s="43">
        <v>1603</v>
      </c>
      <c r="AE58" s="44">
        <v>34.9</v>
      </c>
      <c r="AF58" s="46">
        <v>4589</v>
      </c>
      <c r="AG58" s="43">
        <v>1602</v>
      </c>
      <c r="AH58" s="44">
        <v>33.9</v>
      </c>
      <c r="AI58" s="46">
        <v>4722</v>
      </c>
      <c r="AJ58" s="43">
        <v>1666</v>
      </c>
      <c r="AK58" s="44">
        <v>34.6</v>
      </c>
      <c r="AL58" s="46">
        <v>4822</v>
      </c>
      <c r="AM58" s="43">
        <v>1573</v>
      </c>
      <c r="AN58" s="44">
        <v>33.200000000000003</v>
      </c>
      <c r="AO58" s="46">
        <v>4744</v>
      </c>
    </row>
    <row r="59" spans="1:41">
      <c r="A59" t="s">
        <v>110</v>
      </c>
      <c r="B59" t="s">
        <v>149</v>
      </c>
      <c r="C59" s="40">
        <f t="shared" si="0"/>
        <v>17315</v>
      </c>
      <c r="D59" s="41">
        <f t="shared" si="1"/>
        <v>18.20026067944837</v>
      </c>
      <c r="E59" s="54">
        <f t="shared" si="2"/>
        <v>95136</v>
      </c>
      <c r="F59" s="40">
        <v>718</v>
      </c>
      <c r="G59" s="41">
        <v>10.1</v>
      </c>
      <c r="H59" s="45">
        <v>7110</v>
      </c>
      <c r="I59" s="40">
        <v>1012</v>
      </c>
      <c r="J59" s="41">
        <v>13.7</v>
      </c>
      <c r="K59" s="45">
        <v>7402</v>
      </c>
      <c r="L59" s="40">
        <v>1211</v>
      </c>
      <c r="M59" s="41">
        <v>16</v>
      </c>
      <c r="N59" s="45">
        <v>7554</v>
      </c>
      <c r="O59" s="40">
        <v>1345</v>
      </c>
      <c r="P59" s="41">
        <v>17.2</v>
      </c>
      <c r="Q59" s="45">
        <v>7838</v>
      </c>
      <c r="R59" s="40">
        <v>1551</v>
      </c>
      <c r="S59" s="41">
        <v>19.600000000000001</v>
      </c>
      <c r="T59" s="45">
        <v>7932</v>
      </c>
      <c r="U59" s="40">
        <v>1632</v>
      </c>
      <c r="V59" s="41">
        <v>19.899999999999999</v>
      </c>
      <c r="W59" s="45">
        <v>8200</v>
      </c>
      <c r="X59" s="40">
        <v>1695</v>
      </c>
      <c r="Y59" s="41">
        <v>20.8</v>
      </c>
      <c r="Z59" s="45">
        <v>8170</v>
      </c>
      <c r="AA59" s="40">
        <v>1662</v>
      </c>
      <c r="AB59" s="41">
        <v>20.6</v>
      </c>
      <c r="AC59" s="45">
        <v>8066</v>
      </c>
      <c r="AD59" s="40">
        <v>1760</v>
      </c>
      <c r="AE59" s="41">
        <v>21.3</v>
      </c>
      <c r="AF59" s="45">
        <v>8273</v>
      </c>
      <c r="AG59" s="40">
        <v>1650</v>
      </c>
      <c r="AH59" s="41">
        <v>19.899999999999999</v>
      </c>
      <c r="AI59" s="45">
        <v>8307</v>
      </c>
      <c r="AJ59" s="40">
        <v>1629</v>
      </c>
      <c r="AK59" s="41">
        <v>19.600000000000001</v>
      </c>
      <c r="AL59" s="45">
        <v>8298</v>
      </c>
      <c r="AM59" s="40">
        <v>1450</v>
      </c>
      <c r="AN59" s="41">
        <v>18.2</v>
      </c>
      <c r="AO59" s="45">
        <v>7986</v>
      </c>
    </row>
    <row r="60" spans="1:41">
      <c r="A60" s="42" t="s">
        <v>110</v>
      </c>
      <c r="B60" s="42" t="s">
        <v>151</v>
      </c>
      <c r="C60" s="43">
        <f t="shared" si="0"/>
        <v>29779</v>
      </c>
      <c r="D60" s="44">
        <f t="shared" si="1"/>
        <v>30.361949429037523</v>
      </c>
      <c r="E60" s="55">
        <f t="shared" si="2"/>
        <v>98080</v>
      </c>
      <c r="F60" s="43">
        <v>1327</v>
      </c>
      <c r="G60" s="44">
        <v>19.2</v>
      </c>
      <c r="H60" s="46">
        <v>6902</v>
      </c>
      <c r="I60" s="43">
        <v>1775</v>
      </c>
      <c r="J60" s="44">
        <v>24.7</v>
      </c>
      <c r="K60" s="46">
        <v>7174</v>
      </c>
      <c r="L60" s="43">
        <v>2182</v>
      </c>
      <c r="M60" s="44">
        <v>29.5</v>
      </c>
      <c r="N60" s="46">
        <v>7388</v>
      </c>
      <c r="O60" s="43">
        <v>2521</v>
      </c>
      <c r="P60" s="44">
        <v>32.700000000000003</v>
      </c>
      <c r="Q60" s="46">
        <v>7706</v>
      </c>
      <c r="R60" s="43">
        <v>2737</v>
      </c>
      <c r="S60" s="44">
        <v>33.799999999999997</v>
      </c>
      <c r="T60" s="46">
        <v>8102</v>
      </c>
      <c r="U60" s="43">
        <v>2859</v>
      </c>
      <c r="V60" s="44">
        <v>34.5</v>
      </c>
      <c r="W60" s="46">
        <v>8289</v>
      </c>
      <c r="X60" s="43">
        <v>2922</v>
      </c>
      <c r="Y60" s="44">
        <v>34.4</v>
      </c>
      <c r="Z60" s="46">
        <v>8487</v>
      </c>
      <c r="AA60" s="43">
        <v>2908</v>
      </c>
      <c r="AB60" s="44">
        <v>32.700000000000003</v>
      </c>
      <c r="AC60" s="46">
        <v>8904</v>
      </c>
      <c r="AD60" s="43">
        <v>2806</v>
      </c>
      <c r="AE60" s="44">
        <v>31.9</v>
      </c>
      <c r="AF60" s="46">
        <v>8799</v>
      </c>
      <c r="AG60" s="43">
        <v>2723</v>
      </c>
      <c r="AH60" s="44">
        <v>30.5</v>
      </c>
      <c r="AI60" s="46">
        <v>8932</v>
      </c>
      <c r="AJ60" s="43">
        <v>2604</v>
      </c>
      <c r="AK60" s="44">
        <v>29.3</v>
      </c>
      <c r="AL60" s="46">
        <v>8890</v>
      </c>
      <c r="AM60" s="43">
        <v>2415</v>
      </c>
      <c r="AN60" s="44">
        <v>28.4</v>
      </c>
      <c r="AO60" s="46">
        <v>8507</v>
      </c>
    </row>
    <row r="61" spans="1:41">
      <c r="A61" t="s">
        <v>110</v>
      </c>
      <c r="B61" t="s">
        <v>163</v>
      </c>
      <c r="C61" s="40">
        <f t="shared" si="0"/>
        <v>11393</v>
      </c>
      <c r="D61" s="41">
        <f t="shared" si="1"/>
        <v>22.22590714007023</v>
      </c>
      <c r="E61" s="54">
        <f t="shared" si="2"/>
        <v>51260</v>
      </c>
      <c r="F61" s="40">
        <v>426</v>
      </c>
      <c r="G61" s="41">
        <v>11</v>
      </c>
      <c r="H61" s="45">
        <v>3876</v>
      </c>
      <c r="I61" s="40">
        <v>667</v>
      </c>
      <c r="J61" s="41">
        <v>16.399999999999999</v>
      </c>
      <c r="K61" s="45">
        <v>4077</v>
      </c>
      <c r="L61" s="40">
        <v>815</v>
      </c>
      <c r="M61" s="41">
        <v>19.7</v>
      </c>
      <c r="N61" s="45">
        <v>4134</v>
      </c>
      <c r="O61" s="40">
        <v>921</v>
      </c>
      <c r="P61" s="41">
        <v>21.7</v>
      </c>
      <c r="Q61" s="45">
        <v>4240</v>
      </c>
      <c r="R61" s="40">
        <v>1004</v>
      </c>
      <c r="S61" s="41">
        <v>23</v>
      </c>
      <c r="T61" s="45">
        <v>4373</v>
      </c>
      <c r="U61" s="40">
        <v>1094</v>
      </c>
      <c r="V61" s="41">
        <v>24.7</v>
      </c>
      <c r="W61" s="45">
        <v>4439</v>
      </c>
      <c r="X61" s="40">
        <v>1199</v>
      </c>
      <c r="Y61" s="41">
        <v>26.5</v>
      </c>
      <c r="Z61" s="45">
        <v>4518</v>
      </c>
      <c r="AA61" s="40">
        <v>1067</v>
      </c>
      <c r="AB61" s="41">
        <v>25</v>
      </c>
      <c r="AC61" s="45">
        <v>4264</v>
      </c>
      <c r="AD61" s="40">
        <v>1139</v>
      </c>
      <c r="AE61" s="41">
        <v>26.2</v>
      </c>
      <c r="AF61" s="45">
        <v>4353</v>
      </c>
      <c r="AG61" s="40">
        <v>1114</v>
      </c>
      <c r="AH61" s="41">
        <v>25.4</v>
      </c>
      <c r="AI61" s="45">
        <v>4388</v>
      </c>
      <c r="AJ61" s="40">
        <v>1018</v>
      </c>
      <c r="AK61" s="41">
        <v>23.4</v>
      </c>
      <c r="AL61" s="45">
        <v>4358</v>
      </c>
      <c r="AM61" s="40">
        <v>929</v>
      </c>
      <c r="AN61" s="41">
        <v>21.9</v>
      </c>
      <c r="AO61" s="45">
        <v>4240</v>
      </c>
    </row>
    <row r="62" spans="1:41">
      <c r="A62" s="42" t="s">
        <v>110</v>
      </c>
      <c r="B62" s="42" t="s">
        <v>168</v>
      </c>
      <c r="C62" s="43">
        <f t="shared" si="0"/>
        <v>18225</v>
      </c>
      <c r="D62" s="44">
        <f t="shared" si="1"/>
        <v>41.069497025419146</v>
      </c>
      <c r="E62" s="55">
        <f t="shared" si="2"/>
        <v>44376</v>
      </c>
      <c r="F62" s="43">
        <v>737</v>
      </c>
      <c r="G62" s="44">
        <v>23.9</v>
      </c>
      <c r="H62" s="46">
        <v>3085</v>
      </c>
      <c r="I62" s="43">
        <v>1056</v>
      </c>
      <c r="J62" s="44">
        <v>31.4</v>
      </c>
      <c r="K62" s="46">
        <v>3367</v>
      </c>
      <c r="L62" s="43">
        <v>1329</v>
      </c>
      <c r="M62" s="44">
        <v>37.299999999999997</v>
      </c>
      <c r="N62" s="46">
        <v>3562</v>
      </c>
      <c r="O62" s="43">
        <v>1474</v>
      </c>
      <c r="P62" s="44">
        <v>40.4</v>
      </c>
      <c r="Q62" s="46">
        <v>3645</v>
      </c>
      <c r="R62" s="43">
        <v>1660</v>
      </c>
      <c r="S62" s="44">
        <v>43</v>
      </c>
      <c r="T62" s="46">
        <v>3865</v>
      </c>
      <c r="U62" s="43">
        <v>1773</v>
      </c>
      <c r="V62" s="44">
        <v>44.1</v>
      </c>
      <c r="W62" s="46">
        <v>4017</v>
      </c>
      <c r="X62" s="43">
        <v>1848</v>
      </c>
      <c r="Y62" s="44">
        <v>46.1</v>
      </c>
      <c r="Z62" s="46">
        <v>4012</v>
      </c>
      <c r="AA62" s="43">
        <v>1627</v>
      </c>
      <c r="AB62" s="44">
        <v>44.5</v>
      </c>
      <c r="AC62" s="46">
        <v>3660</v>
      </c>
      <c r="AD62" s="43">
        <v>1696</v>
      </c>
      <c r="AE62" s="44">
        <v>45.7</v>
      </c>
      <c r="AF62" s="46">
        <v>3715</v>
      </c>
      <c r="AG62" s="43">
        <v>1696</v>
      </c>
      <c r="AH62" s="44">
        <v>44.1</v>
      </c>
      <c r="AI62" s="46">
        <v>3843</v>
      </c>
      <c r="AJ62" s="43">
        <v>1702</v>
      </c>
      <c r="AK62" s="44">
        <v>44.2</v>
      </c>
      <c r="AL62" s="46">
        <v>3853</v>
      </c>
      <c r="AM62" s="43">
        <v>1627</v>
      </c>
      <c r="AN62" s="44">
        <v>43.4</v>
      </c>
      <c r="AO62" s="46">
        <v>3752</v>
      </c>
    </row>
    <row r="63" spans="1:41">
      <c r="A63" t="s">
        <v>110</v>
      </c>
      <c r="B63" t="s">
        <v>169</v>
      </c>
      <c r="C63" s="40">
        <f t="shared" si="0"/>
        <v>28471</v>
      </c>
      <c r="D63" s="41">
        <f t="shared" si="1"/>
        <v>25.053237359426973</v>
      </c>
      <c r="E63" s="54">
        <f t="shared" si="2"/>
        <v>113642</v>
      </c>
      <c r="F63" s="40">
        <v>1253</v>
      </c>
      <c r="G63" s="41">
        <v>14.7</v>
      </c>
      <c r="H63" s="45">
        <v>8537</v>
      </c>
      <c r="I63" s="40">
        <v>1637</v>
      </c>
      <c r="J63" s="41">
        <v>18.8</v>
      </c>
      <c r="K63" s="45">
        <v>8714</v>
      </c>
      <c r="L63" s="40">
        <v>1902</v>
      </c>
      <c r="M63" s="41">
        <v>21.1</v>
      </c>
      <c r="N63" s="45">
        <v>9021</v>
      </c>
      <c r="O63" s="40">
        <v>2304</v>
      </c>
      <c r="P63" s="41">
        <v>25.1</v>
      </c>
      <c r="Q63" s="45">
        <v>9185</v>
      </c>
      <c r="R63" s="40">
        <v>2615</v>
      </c>
      <c r="S63" s="41">
        <v>26.7</v>
      </c>
      <c r="T63" s="45">
        <v>9794</v>
      </c>
      <c r="U63" s="40">
        <v>2780</v>
      </c>
      <c r="V63" s="41">
        <v>27.9</v>
      </c>
      <c r="W63" s="45">
        <v>9962</v>
      </c>
      <c r="X63" s="40">
        <v>2920</v>
      </c>
      <c r="Y63" s="41">
        <v>29.2</v>
      </c>
      <c r="Z63" s="45">
        <v>10005</v>
      </c>
      <c r="AA63" s="40">
        <v>2941</v>
      </c>
      <c r="AB63" s="41">
        <v>30.3</v>
      </c>
      <c r="AC63" s="45">
        <v>9721</v>
      </c>
      <c r="AD63" s="40">
        <v>2798</v>
      </c>
      <c r="AE63" s="41">
        <v>28.5</v>
      </c>
      <c r="AF63" s="45">
        <v>9806</v>
      </c>
      <c r="AG63" s="40">
        <v>2601</v>
      </c>
      <c r="AH63" s="41">
        <v>26.2</v>
      </c>
      <c r="AI63" s="45">
        <v>9934</v>
      </c>
      <c r="AJ63" s="40">
        <v>2442</v>
      </c>
      <c r="AK63" s="41">
        <v>25.3</v>
      </c>
      <c r="AL63" s="45">
        <v>9667</v>
      </c>
      <c r="AM63" s="40">
        <v>2278</v>
      </c>
      <c r="AN63" s="41">
        <v>24.5</v>
      </c>
      <c r="AO63" s="45">
        <v>9296</v>
      </c>
    </row>
    <row r="64" spans="1:41">
      <c r="A64" s="42" t="s">
        <v>110</v>
      </c>
      <c r="B64" s="42" t="s">
        <v>181</v>
      </c>
      <c r="C64" s="43">
        <f t="shared" si="0"/>
        <v>733</v>
      </c>
      <c r="D64" s="44">
        <f t="shared" si="1"/>
        <v>13.609357593761603</v>
      </c>
      <c r="E64" s="55">
        <f t="shared" si="2"/>
        <v>5386</v>
      </c>
      <c r="F64" s="43">
        <v>20</v>
      </c>
      <c r="G64" s="44">
        <v>6.5</v>
      </c>
      <c r="H64" s="46">
        <v>308</v>
      </c>
      <c r="I64" s="43">
        <v>26</v>
      </c>
      <c r="J64" s="44">
        <v>8.3000000000000007</v>
      </c>
      <c r="K64" s="46">
        <v>312</v>
      </c>
      <c r="L64" s="43">
        <v>33</v>
      </c>
      <c r="M64" s="44">
        <v>9.9</v>
      </c>
      <c r="N64" s="46">
        <v>334</v>
      </c>
      <c r="O64" s="43">
        <v>46</v>
      </c>
      <c r="P64" s="44">
        <v>12.4</v>
      </c>
      <c r="Q64" s="46">
        <v>370</v>
      </c>
      <c r="R64" s="43">
        <v>61</v>
      </c>
      <c r="S64" s="44">
        <v>15.8</v>
      </c>
      <c r="T64" s="46">
        <v>385</v>
      </c>
      <c r="U64" s="43">
        <v>51</v>
      </c>
      <c r="V64" s="44">
        <v>13.9</v>
      </c>
      <c r="W64" s="46">
        <v>367</v>
      </c>
      <c r="X64" s="43">
        <v>54</v>
      </c>
      <c r="Y64" s="44">
        <v>14.2</v>
      </c>
      <c r="Z64" s="46">
        <v>381</v>
      </c>
      <c r="AA64" s="43">
        <v>88</v>
      </c>
      <c r="AB64" s="44">
        <v>14.4</v>
      </c>
      <c r="AC64" s="46">
        <v>612</v>
      </c>
      <c r="AD64" s="43">
        <v>85</v>
      </c>
      <c r="AE64" s="44">
        <v>14.9</v>
      </c>
      <c r="AF64" s="46">
        <v>572</v>
      </c>
      <c r="AG64" s="43">
        <v>96</v>
      </c>
      <c r="AH64" s="44">
        <v>16.2</v>
      </c>
      <c r="AI64" s="46">
        <v>591</v>
      </c>
      <c r="AJ64" s="43">
        <v>103</v>
      </c>
      <c r="AK64" s="44">
        <v>17.3</v>
      </c>
      <c r="AL64" s="46">
        <v>596</v>
      </c>
      <c r="AM64" s="43">
        <v>70</v>
      </c>
      <c r="AN64" s="44">
        <v>12.5</v>
      </c>
      <c r="AO64" s="46">
        <v>558</v>
      </c>
    </row>
    <row r="65" spans="1:41">
      <c r="A65" t="s">
        <v>110</v>
      </c>
      <c r="B65" t="s">
        <v>218</v>
      </c>
      <c r="C65" s="40">
        <f t="shared" si="0"/>
        <v>11462</v>
      </c>
      <c r="D65" s="41">
        <f t="shared" si="1"/>
        <v>18.656813594635064</v>
      </c>
      <c r="E65" s="54">
        <f t="shared" si="2"/>
        <v>61436</v>
      </c>
      <c r="F65" s="40">
        <v>421</v>
      </c>
      <c r="G65" s="41">
        <v>9</v>
      </c>
      <c r="H65" s="45">
        <v>4673</v>
      </c>
      <c r="I65" s="40">
        <v>629</v>
      </c>
      <c r="J65" s="41">
        <v>13</v>
      </c>
      <c r="K65" s="45">
        <v>4824</v>
      </c>
      <c r="L65" s="40">
        <v>763</v>
      </c>
      <c r="M65" s="41">
        <v>15.2</v>
      </c>
      <c r="N65" s="45">
        <v>5018</v>
      </c>
      <c r="O65" s="40">
        <v>886</v>
      </c>
      <c r="P65" s="41">
        <v>17.3</v>
      </c>
      <c r="Q65" s="45">
        <v>5109</v>
      </c>
      <c r="R65" s="40">
        <v>999</v>
      </c>
      <c r="S65" s="41">
        <v>19.3</v>
      </c>
      <c r="T65" s="45">
        <v>5188</v>
      </c>
      <c r="U65" s="40">
        <v>1127</v>
      </c>
      <c r="V65" s="41">
        <v>20.9</v>
      </c>
      <c r="W65" s="45">
        <v>5404</v>
      </c>
      <c r="X65" s="40">
        <v>1135</v>
      </c>
      <c r="Y65" s="41">
        <v>21.2</v>
      </c>
      <c r="Z65" s="45">
        <v>5354</v>
      </c>
      <c r="AA65" s="40">
        <v>1079</v>
      </c>
      <c r="AB65" s="41">
        <v>20.8</v>
      </c>
      <c r="AC65" s="45">
        <v>5201</v>
      </c>
      <c r="AD65" s="40">
        <v>1131</v>
      </c>
      <c r="AE65" s="41">
        <v>21.7</v>
      </c>
      <c r="AF65" s="45">
        <v>5202</v>
      </c>
      <c r="AG65" s="40">
        <v>1135</v>
      </c>
      <c r="AH65" s="41">
        <v>21.8</v>
      </c>
      <c r="AI65" s="45">
        <v>5209</v>
      </c>
      <c r="AJ65" s="40">
        <v>1125</v>
      </c>
      <c r="AK65" s="41">
        <v>21.9</v>
      </c>
      <c r="AL65" s="45">
        <v>5149</v>
      </c>
      <c r="AM65" s="40">
        <v>1032</v>
      </c>
      <c r="AN65" s="41">
        <v>20.2</v>
      </c>
      <c r="AO65" s="45">
        <v>5105</v>
      </c>
    </row>
    <row r="66" spans="1:41">
      <c r="A66" s="42" t="s">
        <v>79</v>
      </c>
      <c r="B66" s="42" t="s">
        <v>78</v>
      </c>
      <c r="C66" s="43">
        <f t="shared" si="0"/>
        <v>89346</v>
      </c>
      <c r="D66" s="44">
        <f t="shared" si="1"/>
        <v>48.904993623182058</v>
      </c>
      <c r="E66" s="55">
        <f t="shared" si="2"/>
        <v>182693</v>
      </c>
      <c r="F66" s="43">
        <v>4508</v>
      </c>
      <c r="G66" s="44">
        <v>33.799999999999997</v>
      </c>
      <c r="H66" s="46">
        <v>13355</v>
      </c>
      <c r="I66" s="43">
        <v>5794</v>
      </c>
      <c r="J66" s="44">
        <v>41.1</v>
      </c>
      <c r="K66" s="46">
        <v>14095</v>
      </c>
      <c r="L66" s="43">
        <v>6643</v>
      </c>
      <c r="M66" s="44">
        <v>45.6</v>
      </c>
      <c r="N66" s="46">
        <v>14582</v>
      </c>
      <c r="O66" s="43">
        <v>7631</v>
      </c>
      <c r="P66" s="44">
        <v>50.3</v>
      </c>
      <c r="Q66" s="46">
        <v>15168</v>
      </c>
      <c r="R66" s="43">
        <v>8628</v>
      </c>
      <c r="S66" s="44">
        <v>54.7</v>
      </c>
      <c r="T66" s="46">
        <v>15782</v>
      </c>
      <c r="U66" s="43">
        <v>8943</v>
      </c>
      <c r="V66" s="44">
        <v>55</v>
      </c>
      <c r="W66" s="46">
        <v>16264</v>
      </c>
      <c r="X66" s="43">
        <v>9096</v>
      </c>
      <c r="Y66" s="44">
        <v>56.6</v>
      </c>
      <c r="Z66" s="46">
        <v>16069</v>
      </c>
      <c r="AA66" s="43">
        <v>7545</v>
      </c>
      <c r="AB66" s="44">
        <v>49.6</v>
      </c>
      <c r="AC66" s="46">
        <v>15221</v>
      </c>
      <c r="AD66" s="43">
        <v>7874</v>
      </c>
      <c r="AE66" s="44">
        <v>50.8</v>
      </c>
      <c r="AF66" s="46">
        <v>15504</v>
      </c>
      <c r="AG66" s="43">
        <v>7809</v>
      </c>
      <c r="AH66" s="44">
        <v>49.8</v>
      </c>
      <c r="AI66" s="46">
        <v>15669</v>
      </c>
      <c r="AJ66" s="43">
        <v>7631</v>
      </c>
      <c r="AK66" s="44">
        <v>48.4</v>
      </c>
      <c r="AL66" s="46">
        <v>15778</v>
      </c>
      <c r="AM66" s="43">
        <v>7244</v>
      </c>
      <c r="AN66" s="44">
        <v>47.6</v>
      </c>
      <c r="AO66" s="46">
        <v>15206</v>
      </c>
    </row>
    <row r="67" spans="1:41">
      <c r="A67" t="s">
        <v>79</v>
      </c>
      <c r="B67" t="s">
        <v>105</v>
      </c>
      <c r="C67" s="40">
        <f t="shared" si="0"/>
        <v>16519</v>
      </c>
      <c r="D67" s="41">
        <f t="shared" si="1"/>
        <v>30.390389285451469</v>
      </c>
      <c r="E67" s="54">
        <f t="shared" si="2"/>
        <v>54356</v>
      </c>
      <c r="F67" s="40">
        <v>605</v>
      </c>
      <c r="G67" s="41">
        <v>14.6</v>
      </c>
      <c r="H67" s="45">
        <v>4140</v>
      </c>
      <c r="I67" s="40">
        <v>940</v>
      </c>
      <c r="J67" s="41">
        <v>22.1</v>
      </c>
      <c r="K67" s="45">
        <v>4261</v>
      </c>
      <c r="L67" s="40">
        <v>1108</v>
      </c>
      <c r="M67" s="41">
        <v>24.6</v>
      </c>
      <c r="N67" s="45">
        <v>4504</v>
      </c>
      <c r="O67" s="40">
        <v>1329</v>
      </c>
      <c r="P67" s="41">
        <v>28.8</v>
      </c>
      <c r="Q67" s="45">
        <v>4617</v>
      </c>
      <c r="R67" s="40">
        <v>1478</v>
      </c>
      <c r="S67" s="41">
        <v>31.9</v>
      </c>
      <c r="T67" s="45">
        <v>4636</v>
      </c>
      <c r="U67" s="40">
        <v>1574</v>
      </c>
      <c r="V67" s="41">
        <v>33.4</v>
      </c>
      <c r="W67" s="45">
        <v>4718</v>
      </c>
      <c r="X67" s="40">
        <v>1607</v>
      </c>
      <c r="Y67" s="41">
        <v>34.4</v>
      </c>
      <c r="Z67" s="45">
        <v>4669</v>
      </c>
      <c r="AA67" s="40">
        <v>1542</v>
      </c>
      <c r="AB67" s="41">
        <v>34.5</v>
      </c>
      <c r="AC67" s="45">
        <v>4475</v>
      </c>
      <c r="AD67" s="40">
        <v>1615</v>
      </c>
      <c r="AE67" s="41">
        <v>35.9</v>
      </c>
      <c r="AF67" s="45">
        <v>4500</v>
      </c>
      <c r="AG67" s="40">
        <v>1629</v>
      </c>
      <c r="AH67" s="41">
        <v>34.799999999999997</v>
      </c>
      <c r="AI67" s="45">
        <v>4686</v>
      </c>
      <c r="AJ67" s="40">
        <v>1528</v>
      </c>
      <c r="AK67" s="41">
        <v>33.299999999999997</v>
      </c>
      <c r="AL67" s="45">
        <v>4584</v>
      </c>
      <c r="AM67" s="40">
        <v>1564</v>
      </c>
      <c r="AN67" s="41">
        <v>34.299999999999997</v>
      </c>
      <c r="AO67" s="45">
        <v>4566</v>
      </c>
    </row>
    <row r="68" spans="1:41">
      <c r="A68" s="42" t="s">
        <v>79</v>
      </c>
      <c r="B68" s="42" t="s">
        <v>115</v>
      </c>
      <c r="C68" s="43">
        <f t="shared" si="0"/>
        <v>13261</v>
      </c>
      <c r="D68" s="44">
        <f t="shared" si="1"/>
        <v>29.393119957443037</v>
      </c>
      <c r="E68" s="55">
        <f t="shared" si="2"/>
        <v>45116</v>
      </c>
      <c r="F68" s="43">
        <v>497</v>
      </c>
      <c r="G68" s="44">
        <v>14.3</v>
      </c>
      <c r="H68" s="46">
        <v>3473</v>
      </c>
      <c r="I68" s="43">
        <v>813</v>
      </c>
      <c r="J68" s="44">
        <v>22.8</v>
      </c>
      <c r="K68" s="46">
        <v>3563</v>
      </c>
      <c r="L68" s="43">
        <v>955</v>
      </c>
      <c r="M68" s="44">
        <v>26.2</v>
      </c>
      <c r="N68" s="46">
        <v>3652</v>
      </c>
      <c r="O68" s="43">
        <v>1053</v>
      </c>
      <c r="P68" s="44">
        <v>27.7</v>
      </c>
      <c r="Q68" s="46">
        <v>3799</v>
      </c>
      <c r="R68" s="43">
        <v>1259</v>
      </c>
      <c r="S68" s="44">
        <v>32.4</v>
      </c>
      <c r="T68" s="46">
        <v>3881</v>
      </c>
      <c r="U68" s="43">
        <v>1233</v>
      </c>
      <c r="V68" s="44">
        <v>31.7</v>
      </c>
      <c r="W68" s="46">
        <v>3893</v>
      </c>
      <c r="X68" s="43">
        <v>1311</v>
      </c>
      <c r="Y68" s="44">
        <v>34</v>
      </c>
      <c r="Z68" s="46">
        <v>3862</v>
      </c>
      <c r="AA68" s="43">
        <v>1313</v>
      </c>
      <c r="AB68" s="44">
        <v>34.299999999999997</v>
      </c>
      <c r="AC68" s="46">
        <v>3827</v>
      </c>
      <c r="AD68" s="43">
        <v>1306</v>
      </c>
      <c r="AE68" s="44">
        <v>33.700000000000003</v>
      </c>
      <c r="AF68" s="46">
        <v>3871</v>
      </c>
      <c r="AG68" s="43">
        <v>1278</v>
      </c>
      <c r="AH68" s="44">
        <v>32.6</v>
      </c>
      <c r="AI68" s="46">
        <v>3918</v>
      </c>
      <c r="AJ68" s="43">
        <v>1155</v>
      </c>
      <c r="AK68" s="44">
        <v>31.4</v>
      </c>
      <c r="AL68" s="46">
        <v>3681</v>
      </c>
      <c r="AM68" s="43">
        <v>1088</v>
      </c>
      <c r="AN68" s="44">
        <v>29.4</v>
      </c>
      <c r="AO68" s="46">
        <v>3696</v>
      </c>
    </row>
    <row r="69" spans="1:41">
      <c r="A69" t="s">
        <v>79</v>
      </c>
      <c r="B69" t="s">
        <v>132</v>
      </c>
      <c r="C69" s="40">
        <f t="shared" ref="C69:C132" si="3">SUM(F69,I69,L69,O69,R69,U69,X69,AA69,AD69,AG69,AJ69,AM69)</f>
        <v>4577</v>
      </c>
      <c r="D69" s="41">
        <f t="shared" ref="D69:D132" si="4">IFERROR(SUM(F69,I69,L69,O69,R69,U69,X69,AA69,AD69,AG69,AJ69,AM69)/SUM(H69,K69,N69,Q69,T69,W69,Z69,AC69,AF69,AI69,AL69,AO69)*100,"")</f>
        <v>20.545854468734571</v>
      </c>
      <c r="E69" s="54">
        <f t="shared" ref="E69:E132" si="5">SUM(H69,K69,N69,Q69,T69,W69,Z69,AC69,AF69,AI69,AL69,AO69)</f>
        <v>22277</v>
      </c>
      <c r="F69" s="40">
        <v>220</v>
      </c>
      <c r="G69" s="41">
        <v>13.1</v>
      </c>
      <c r="H69" s="45">
        <v>1683</v>
      </c>
      <c r="I69" s="40">
        <v>254</v>
      </c>
      <c r="J69" s="41">
        <v>14.9</v>
      </c>
      <c r="K69" s="45">
        <v>1700</v>
      </c>
      <c r="L69" s="40">
        <v>312</v>
      </c>
      <c r="M69" s="41">
        <v>17.5</v>
      </c>
      <c r="N69" s="45">
        <v>1787</v>
      </c>
      <c r="O69" s="40">
        <v>411</v>
      </c>
      <c r="P69" s="41">
        <v>21.3</v>
      </c>
      <c r="Q69" s="45">
        <v>1929</v>
      </c>
      <c r="R69" s="40">
        <v>408</v>
      </c>
      <c r="S69" s="41">
        <v>21.7</v>
      </c>
      <c r="T69" s="45">
        <v>1880</v>
      </c>
      <c r="U69" s="40">
        <v>454</v>
      </c>
      <c r="V69" s="41">
        <v>23.6</v>
      </c>
      <c r="W69" s="45">
        <v>1921</v>
      </c>
      <c r="X69" s="40">
        <v>409</v>
      </c>
      <c r="Y69" s="41">
        <v>21.9</v>
      </c>
      <c r="Z69" s="45">
        <v>1870</v>
      </c>
      <c r="AA69" s="40">
        <v>445</v>
      </c>
      <c r="AB69" s="41">
        <v>23.5</v>
      </c>
      <c r="AC69" s="45">
        <v>1898</v>
      </c>
      <c r="AD69" s="40">
        <v>423</v>
      </c>
      <c r="AE69" s="41">
        <v>22.5</v>
      </c>
      <c r="AF69" s="45">
        <v>1883</v>
      </c>
      <c r="AG69" s="40">
        <v>440</v>
      </c>
      <c r="AH69" s="41">
        <v>23.2</v>
      </c>
      <c r="AI69" s="45">
        <v>1893</v>
      </c>
      <c r="AJ69" s="40">
        <v>407</v>
      </c>
      <c r="AK69" s="41">
        <v>20.9</v>
      </c>
      <c r="AL69" s="45">
        <v>1947</v>
      </c>
      <c r="AM69" s="40">
        <v>394</v>
      </c>
      <c r="AN69" s="41">
        <v>20.9</v>
      </c>
      <c r="AO69" s="45">
        <v>1886</v>
      </c>
    </row>
    <row r="70" spans="1:41">
      <c r="A70" s="42" t="s">
        <v>79</v>
      </c>
      <c r="B70" s="42" t="s">
        <v>183</v>
      </c>
      <c r="C70" s="43">
        <f t="shared" si="3"/>
        <v>22842</v>
      </c>
      <c r="D70" s="44">
        <f t="shared" si="4"/>
        <v>39.946136896226086</v>
      </c>
      <c r="E70" s="55">
        <f t="shared" si="5"/>
        <v>57182</v>
      </c>
      <c r="F70" s="43">
        <v>958</v>
      </c>
      <c r="G70" s="44">
        <v>22.7</v>
      </c>
      <c r="H70" s="46">
        <v>4219</v>
      </c>
      <c r="I70" s="43">
        <v>1429</v>
      </c>
      <c r="J70" s="44">
        <v>31.1</v>
      </c>
      <c r="K70" s="46">
        <v>4594</v>
      </c>
      <c r="L70" s="43">
        <v>1717</v>
      </c>
      <c r="M70" s="44">
        <v>37.5</v>
      </c>
      <c r="N70" s="46">
        <v>4576</v>
      </c>
      <c r="O70" s="43">
        <v>1869</v>
      </c>
      <c r="P70" s="44">
        <v>39.9</v>
      </c>
      <c r="Q70" s="46">
        <v>4686</v>
      </c>
      <c r="R70" s="43">
        <v>2154</v>
      </c>
      <c r="S70" s="44">
        <v>44</v>
      </c>
      <c r="T70" s="46">
        <v>4898</v>
      </c>
      <c r="U70" s="43">
        <v>2167</v>
      </c>
      <c r="V70" s="44">
        <v>43.3</v>
      </c>
      <c r="W70" s="46">
        <v>5007</v>
      </c>
      <c r="X70" s="43">
        <v>2178</v>
      </c>
      <c r="Y70" s="44">
        <v>43.9</v>
      </c>
      <c r="Z70" s="46">
        <v>4967</v>
      </c>
      <c r="AA70" s="43">
        <v>2168</v>
      </c>
      <c r="AB70" s="44">
        <v>45.4</v>
      </c>
      <c r="AC70" s="46">
        <v>4777</v>
      </c>
      <c r="AD70" s="43">
        <v>2258</v>
      </c>
      <c r="AE70" s="44">
        <v>44.9</v>
      </c>
      <c r="AF70" s="46">
        <v>5027</v>
      </c>
      <c r="AG70" s="43">
        <v>2285</v>
      </c>
      <c r="AH70" s="44">
        <v>44.8</v>
      </c>
      <c r="AI70" s="46">
        <v>5099</v>
      </c>
      <c r="AJ70" s="43">
        <v>1923</v>
      </c>
      <c r="AK70" s="44">
        <v>40.5</v>
      </c>
      <c r="AL70" s="46">
        <v>4748</v>
      </c>
      <c r="AM70" s="43">
        <v>1736</v>
      </c>
      <c r="AN70" s="44">
        <v>37.9</v>
      </c>
      <c r="AO70" s="46">
        <v>4584</v>
      </c>
    </row>
    <row r="71" spans="1:41">
      <c r="A71" t="s">
        <v>79</v>
      </c>
      <c r="B71" t="s">
        <v>186</v>
      </c>
      <c r="C71" s="40">
        <f t="shared" si="3"/>
        <v>7241</v>
      </c>
      <c r="D71" s="41">
        <f t="shared" si="4"/>
        <v>19.97958170078914</v>
      </c>
      <c r="E71" s="54">
        <f t="shared" si="5"/>
        <v>36242</v>
      </c>
      <c r="F71" s="40">
        <v>336</v>
      </c>
      <c r="G71" s="41">
        <v>11.9</v>
      </c>
      <c r="H71" s="45">
        <v>2828</v>
      </c>
      <c r="I71" s="40">
        <v>389</v>
      </c>
      <c r="J71" s="41">
        <v>14.1</v>
      </c>
      <c r="K71" s="45">
        <v>2759</v>
      </c>
      <c r="L71" s="40">
        <v>480</v>
      </c>
      <c r="M71" s="41">
        <v>16.899999999999999</v>
      </c>
      <c r="N71" s="45">
        <v>2837</v>
      </c>
      <c r="O71" s="40">
        <v>570</v>
      </c>
      <c r="P71" s="41">
        <v>19.600000000000001</v>
      </c>
      <c r="Q71" s="45">
        <v>2904</v>
      </c>
      <c r="R71" s="40">
        <v>629</v>
      </c>
      <c r="S71" s="41">
        <v>20.3</v>
      </c>
      <c r="T71" s="45">
        <v>3103</v>
      </c>
      <c r="U71" s="40">
        <v>709</v>
      </c>
      <c r="V71" s="41">
        <v>22.9</v>
      </c>
      <c r="W71" s="45">
        <v>3103</v>
      </c>
      <c r="X71" s="40">
        <v>670</v>
      </c>
      <c r="Y71" s="41">
        <v>21.9</v>
      </c>
      <c r="Z71" s="45">
        <v>3066</v>
      </c>
      <c r="AA71" s="40">
        <v>688</v>
      </c>
      <c r="AB71" s="41">
        <v>22.6</v>
      </c>
      <c r="AC71" s="45">
        <v>3051</v>
      </c>
      <c r="AD71" s="40">
        <v>775</v>
      </c>
      <c r="AE71" s="41">
        <v>24.2</v>
      </c>
      <c r="AF71" s="45">
        <v>3203</v>
      </c>
      <c r="AG71" s="40">
        <v>714</v>
      </c>
      <c r="AH71" s="41">
        <v>22.2</v>
      </c>
      <c r="AI71" s="45">
        <v>3220</v>
      </c>
      <c r="AJ71" s="40">
        <v>666</v>
      </c>
      <c r="AK71" s="41">
        <v>21.4</v>
      </c>
      <c r="AL71" s="45">
        <v>3110</v>
      </c>
      <c r="AM71" s="40">
        <v>615</v>
      </c>
      <c r="AN71" s="41">
        <v>20.100000000000001</v>
      </c>
      <c r="AO71" s="45">
        <v>3058</v>
      </c>
    </row>
    <row r="72" spans="1:41">
      <c r="A72" s="42" t="s">
        <v>79</v>
      </c>
      <c r="B72" s="42" t="s">
        <v>188</v>
      </c>
      <c r="C72" s="43">
        <f t="shared" si="3"/>
        <v>9745</v>
      </c>
      <c r="D72" s="44">
        <f t="shared" si="4"/>
        <v>27.79758678723222</v>
      </c>
      <c r="E72" s="55">
        <f t="shared" si="5"/>
        <v>35057</v>
      </c>
      <c r="F72" s="43">
        <v>432</v>
      </c>
      <c r="G72" s="44">
        <v>18.2</v>
      </c>
      <c r="H72" s="46">
        <v>2371</v>
      </c>
      <c r="I72" s="43">
        <v>556</v>
      </c>
      <c r="J72" s="44">
        <v>21.9</v>
      </c>
      <c r="K72" s="46">
        <v>2545</v>
      </c>
      <c r="L72" s="43">
        <v>619</v>
      </c>
      <c r="M72" s="44">
        <v>23.7</v>
      </c>
      <c r="N72" s="46">
        <v>2608</v>
      </c>
      <c r="O72" s="43">
        <v>691</v>
      </c>
      <c r="P72" s="44">
        <v>26</v>
      </c>
      <c r="Q72" s="46">
        <v>2658</v>
      </c>
      <c r="R72" s="43">
        <v>759</v>
      </c>
      <c r="S72" s="44">
        <v>27.4</v>
      </c>
      <c r="T72" s="46">
        <v>2773</v>
      </c>
      <c r="U72" s="43">
        <v>830</v>
      </c>
      <c r="V72" s="44">
        <v>28.9</v>
      </c>
      <c r="W72" s="46">
        <v>2875</v>
      </c>
      <c r="X72" s="43">
        <v>785</v>
      </c>
      <c r="Y72" s="44">
        <v>27.4</v>
      </c>
      <c r="Z72" s="46">
        <v>2861</v>
      </c>
      <c r="AA72" s="43">
        <v>1066</v>
      </c>
      <c r="AB72" s="44">
        <v>32.700000000000003</v>
      </c>
      <c r="AC72" s="46">
        <v>3261</v>
      </c>
      <c r="AD72" s="43">
        <v>1052</v>
      </c>
      <c r="AE72" s="44">
        <v>32</v>
      </c>
      <c r="AF72" s="46">
        <v>3288</v>
      </c>
      <c r="AG72" s="43">
        <v>1040</v>
      </c>
      <c r="AH72" s="44">
        <v>31</v>
      </c>
      <c r="AI72" s="46">
        <v>3357</v>
      </c>
      <c r="AJ72" s="43">
        <v>967</v>
      </c>
      <c r="AK72" s="44">
        <v>29.5</v>
      </c>
      <c r="AL72" s="46">
        <v>3279</v>
      </c>
      <c r="AM72" s="43">
        <v>948</v>
      </c>
      <c r="AN72" s="44">
        <v>29.8</v>
      </c>
      <c r="AO72" s="46">
        <v>3181</v>
      </c>
    </row>
    <row r="73" spans="1:41">
      <c r="A73" t="s">
        <v>79</v>
      </c>
      <c r="B73" t="s">
        <v>196</v>
      </c>
      <c r="C73" s="40">
        <f t="shared" si="3"/>
        <v>26018</v>
      </c>
      <c r="D73" s="41">
        <f t="shared" si="4"/>
        <v>22.440143517560202</v>
      </c>
      <c r="E73" s="54">
        <f t="shared" si="5"/>
        <v>115944</v>
      </c>
      <c r="F73" s="40">
        <v>1140</v>
      </c>
      <c r="G73" s="41">
        <v>12.7</v>
      </c>
      <c r="H73" s="45">
        <v>8953</v>
      </c>
      <c r="I73" s="40">
        <v>1615</v>
      </c>
      <c r="J73" s="41">
        <v>17.5</v>
      </c>
      <c r="K73" s="45">
        <v>9220</v>
      </c>
      <c r="L73" s="40">
        <v>1746</v>
      </c>
      <c r="M73" s="41">
        <v>19</v>
      </c>
      <c r="N73" s="45">
        <v>9186</v>
      </c>
      <c r="O73" s="40">
        <v>2071</v>
      </c>
      <c r="P73" s="41">
        <v>21.7</v>
      </c>
      <c r="Q73" s="45">
        <v>9551</v>
      </c>
      <c r="R73" s="40">
        <v>2328</v>
      </c>
      <c r="S73" s="41">
        <v>24.1</v>
      </c>
      <c r="T73" s="45">
        <v>9643</v>
      </c>
      <c r="U73" s="40">
        <v>2413</v>
      </c>
      <c r="V73" s="41">
        <v>24.2</v>
      </c>
      <c r="W73" s="45">
        <v>9953</v>
      </c>
      <c r="X73" s="40">
        <v>2397</v>
      </c>
      <c r="Y73" s="41">
        <v>24.7</v>
      </c>
      <c r="Z73" s="45">
        <v>9718</v>
      </c>
      <c r="AA73" s="40">
        <v>2616</v>
      </c>
      <c r="AB73" s="41">
        <v>26.1</v>
      </c>
      <c r="AC73" s="45">
        <v>10026</v>
      </c>
      <c r="AD73" s="40">
        <v>2600</v>
      </c>
      <c r="AE73" s="41">
        <v>25.7</v>
      </c>
      <c r="AF73" s="45">
        <v>10126</v>
      </c>
      <c r="AG73" s="40">
        <v>2533</v>
      </c>
      <c r="AH73" s="41">
        <v>25.3</v>
      </c>
      <c r="AI73" s="45">
        <v>10028</v>
      </c>
      <c r="AJ73" s="40">
        <v>2402</v>
      </c>
      <c r="AK73" s="41">
        <v>24.1</v>
      </c>
      <c r="AL73" s="45">
        <v>9988</v>
      </c>
      <c r="AM73" s="40">
        <v>2157</v>
      </c>
      <c r="AN73" s="41">
        <v>22.6</v>
      </c>
      <c r="AO73" s="45">
        <v>9552</v>
      </c>
    </row>
    <row r="74" spans="1:41">
      <c r="A74" s="42" t="s">
        <v>79</v>
      </c>
      <c r="B74" s="42" t="s">
        <v>199</v>
      </c>
      <c r="C74" s="43">
        <f t="shared" si="3"/>
        <v>16114</v>
      </c>
      <c r="D74" s="44">
        <f t="shared" si="4"/>
        <v>42.526126886941832</v>
      </c>
      <c r="E74" s="55">
        <f t="shared" si="5"/>
        <v>37892</v>
      </c>
      <c r="F74" s="43">
        <v>981</v>
      </c>
      <c r="G74" s="44">
        <v>33.1</v>
      </c>
      <c r="H74" s="46">
        <v>2961</v>
      </c>
      <c r="I74" s="43">
        <v>1200</v>
      </c>
      <c r="J74" s="44">
        <v>39.700000000000003</v>
      </c>
      <c r="K74" s="46">
        <v>3025</v>
      </c>
      <c r="L74" s="43">
        <v>1293</v>
      </c>
      <c r="M74" s="44">
        <v>40.4</v>
      </c>
      <c r="N74" s="46">
        <v>3202</v>
      </c>
      <c r="O74" s="43">
        <v>1443</v>
      </c>
      <c r="P74" s="44">
        <v>46.4</v>
      </c>
      <c r="Q74" s="46">
        <v>3112</v>
      </c>
      <c r="R74" s="43">
        <v>1438</v>
      </c>
      <c r="S74" s="44">
        <v>45.4</v>
      </c>
      <c r="T74" s="46">
        <v>3166</v>
      </c>
      <c r="U74" s="43">
        <v>1599</v>
      </c>
      <c r="V74" s="44">
        <v>47.9</v>
      </c>
      <c r="W74" s="46">
        <v>3337</v>
      </c>
      <c r="X74" s="43">
        <v>1630</v>
      </c>
      <c r="Y74" s="44">
        <v>48.6</v>
      </c>
      <c r="Z74" s="46">
        <v>3356</v>
      </c>
      <c r="AA74" s="43">
        <v>1464</v>
      </c>
      <c r="AB74" s="44">
        <v>45</v>
      </c>
      <c r="AC74" s="46">
        <v>3252</v>
      </c>
      <c r="AD74" s="43">
        <v>1440</v>
      </c>
      <c r="AE74" s="44">
        <v>45.5</v>
      </c>
      <c r="AF74" s="46">
        <v>3163</v>
      </c>
      <c r="AG74" s="43">
        <v>1289</v>
      </c>
      <c r="AH74" s="44">
        <v>41</v>
      </c>
      <c r="AI74" s="46">
        <v>3141</v>
      </c>
      <c r="AJ74" s="43">
        <v>1217</v>
      </c>
      <c r="AK74" s="44">
        <v>38</v>
      </c>
      <c r="AL74" s="46">
        <v>3202</v>
      </c>
      <c r="AM74" s="43">
        <v>1120</v>
      </c>
      <c r="AN74" s="44">
        <v>37.700000000000003</v>
      </c>
      <c r="AO74" s="46">
        <v>2975</v>
      </c>
    </row>
    <row r="75" spans="1:41">
      <c r="A75" t="s">
        <v>79</v>
      </c>
      <c r="B75" t="s">
        <v>206</v>
      </c>
      <c r="C75" s="40">
        <f t="shared" si="3"/>
        <v>8953</v>
      </c>
      <c r="D75" s="41">
        <f t="shared" si="4"/>
        <v>30.358414431521481</v>
      </c>
      <c r="E75" s="54">
        <f t="shared" si="5"/>
        <v>29491</v>
      </c>
      <c r="F75" s="40">
        <v>373</v>
      </c>
      <c r="G75" s="41">
        <v>17.899999999999999</v>
      </c>
      <c r="H75" s="45">
        <v>2086</v>
      </c>
      <c r="I75" s="40">
        <v>552</v>
      </c>
      <c r="J75" s="41">
        <v>24.6</v>
      </c>
      <c r="K75" s="45">
        <v>2246</v>
      </c>
      <c r="L75" s="40">
        <v>631</v>
      </c>
      <c r="M75" s="41">
        <v>27.6</v>
      </c>
      <c r="N75" s="45">
        <v>2288</v>
      </c>
      <c r="O75" s="40">
        <v>769</v>
      </c>
      <c r="P75" s="41">
        <v>32.700000000000003</v>
      </c>
      <c r="Q75" s="45">
        <v>2355</v>
      </c>
      <c r="R75" s="40">
        <v>842</v>
      </c>
      <c r="S75" s="41">
        <v>34.4</v>
      </c>
      <c r="T75" s="45">
        <v>2449</v>
      </c>
      <c r="U75" s="40">
        <v>814</v>
      </c>
      <c r="V75" s="41">
        <v>33.200000000000003</v>
      </c>
      <c r="W75" s="45">
        <v>2449</v>
      </c>
      <c r="X75" s="40">
        <v>846</v>
      </c>
      <c r="Y75" s="41">
        <v>35</v>
      </c>
      <c r="Z75" s="45">
        <v>2420</v>
      </c>
      <c r="AA75" s="40">
        <v>899</v>
      </c>
      <c r="AB75" s="41">
        <v>33.6</v>
      </c>
      <c r="AC75" s="45">
        <v>2676</v>
      </c>
      <c r="AD75" s="40">
        <v>827</v>
      </c>
      <c r="AE75" s="41">
        <v>31.2</v>
      </c>
      <c r="AF75" s="45">
        <v>2654</v>
      </c>
      <c r="AG75" s="40">
        <v>812</v>
      </c>
      <c r="AH75" s="41">
        <v>31.1</v>
      </c>
      <c r="AI75" s="45">
        <v>2612</v>
      </c>
      <c r="AJ75" s="40">
        <v>821</v>
      </c>
      <c r="AK75" s="41">
        <v>30.4</v>
      </c>
      <c r="AL75" s="45">
        <v>2699</v>
      </c>
      <c r="AM75" s="40">
        <v>767</v>
      </c>
      <c r="AN75" s="41">
        <v>30</v>
      </c>
      <c r="AO75" s="45">
        <v>2557</v>
      </c>
    </row>
    <row r="76" spans="1:41">
      <c r="A76" s="42" t="s">
        <v>79</v>
      </c>
      <c r="B76" s="42" t="s">
        <v>212</v>
      </c>
      <c r="C76" s="43">
        <f t="shared" si="3"/>
        <v>19025</v>
      </c>
      <c r="D76" s="44">
        <f t="shared" si="4"/>
        <v>40.728292515841751</v>
      </c>
      <c r="E76" s="55">
        <f t="shared" si="5"/>
        <v>46712</v>
      </c>
      <c r="F76" s="43">
        <v>936</v>
      </c>
      <c r="G76" s="44">
        <v>26.7</v>
      </c>
      <c r="H76" s="46">
        <v>3502</v>
      </c>
      <c r="I76" s="43">
        <v>1244</v>
      </c>
      <c r="J76" s="44">
        <v>34.299999999999997</v>
      </c>
      <c r="K76" s="46">
        <v>3623</v>
      </c>
      <c r="L76" s="43">
        <v>1411</v>
      </c>
      <c r="M76" s="44">
        <v>37.5</v>
      </c>
      <c r="N76" s="46">
        <v>3759</v>
      </c>
      <c r="O76" s="43">
        <v>1543</v>
      </c>
      <c r="P76" s="44">
        <v>40.799999999999997</v>
      </c>
      <c r="Q76" s="46">
        <v>3781</v>
      </c>
      <c r="R76" s="43">
        <v>1727</v>
      </c>
      <c r="S76" s="44">
        <v>42.8</v>
      </c>
      <c r="T76" s="46">
        <v>4032</v>
      </c>
      <c r="U76" s="43">
        <v>1769</v>
      </c>
      <c r="V76" s="44">
        <v>44</v>
      </c>
      <c r="W76" s="46">
        <v>4025</v>
      </c>
      <c r="X76" s="43">
        <v>1836</v>
      </c>
      <c r="Y76" s="44">
        <v>46</v>
      </c>
      <c r="Z76" s="46">
        <v>3996</v>
      </c>
      <c r="AA76" s="43">
        <v>1790</v>
      </c>
      <c r="AB76" s="44">
        <v>44.8</v>
      </c>
      <c r="AC76" s="46">
        <v>3997</v>
      </c>
      <c r="AD76" s="43">
        <v>1775</v>
      </c>
      <c r="AE76" s="44">
        <v>44</v>
      </c>
      <c r="AF76" s="46">
        <v>4039</v>
      </c>
      <c r="AG76" s="43">
        <v>1794</v>
      </c>
      <c r="AH76" s="44">
        <v>44.2</v>
      </c>
      <c r="AI76" s="46">
        <v>4056</v>
      </c>
      <c r="AJ76" s="43">
        <v>1672</v>
      </c>
      <c r="AK76" s="44">
        <v>41.6</v>
      </c>
      <c r="AL76" s="46">
        <v>4015</v>
      </c>
      <c r="AM76" s="43">
        <v>1528</v>
      </c>
      <c r="AN76" s="44">
        <v>39.299999999999997</v>
      </c>
      <c r="AO76" s="46">
        <v>3887</v>
      </c>
    </row>
    <row r="77" spans="1:41">
      <c r="A77" t="s">
        <v>79</v>
      </c>
      <c r="B77" t="s">
        <v>216</v>
      </c>
      <c r="C77" s="40">
        <f t="shared" si="3"/>
        <v>19254</v>
      </c>
      <c r="D77" s="41">
        <f t="shared" si="4"/>
        <v>23.349219631098336</v>
      </c>
      <c r="E77" s="54">
        <f t="shared" si="5"/>
        <v>82461</v>
      </c>
      <c r="F77" s="40">
        <v>961</v>
      </c>
      <c r="G77" s="41">
        <v>15.1</v>
      </c>
      <c r="H77" s="45">
        <v>6368</v>
      </c>
      <c r="I77" s="40">
        <v>1190</v>
      </c>
      <c r="J77" s="41">
        <v>18.5</v>
      </c>
      <c r="K77" s="45">
        <v>6432</v>
      </c>
      <c r="L77" s="40">
        <v>1366</v>
      </c>
      <c r="M77" s="41">
        <v>20.5</v>
      </c>
      <c r="N77" s="45">
        <v>6654</v>
      </c>
      <c r="O77" s="40">
        <v>1672</v>
      </c>
      <c r="P77" s="41">
        <v>24.5</v>
      </c>
      <c r="Q77" s="45">
        <v>6816</v>
      </c>
      <c r="R77" s="40">
        <v>1714</v>
      </c>
      <c r="S77" s="41">
        <v>25.4</v>
      </c>
      <c r="T77" s="45">
        <v>6747</v>
      </c>
      <c r="U77" s="40">
        <v>1819</v>
      </c>
      <c r="V77" s="41">
        <v>26.3</v>
      </c>
      <c r="W77" s="45">
        <v>6911</v>
      </c>
      <c r="X77" s="40">
        <v>1763</v>
      </c>
      <c r="Y77" s="41">
        <v>25.5</v>
      </c>
      <c r="Z77" s="45">
        <v>6915</v>
      </c>
      <c r="AA77" s="40">
        <v>1802</v>
      </c>
      <c r="AB77" s="41">
        <v>25.1</v>
      </c>
      <c r="AC77" s="45">
        <v>7189</v>
      </c>
      <c r="AD77" s="40">
        <v>1866</v>
      </c>
      <c r="AE77" s="41">
        <v>25.7</v>
      </c>
      <c r="AF77" s="45">
        <v>7260</v>
      </c>
      <c r="AG77" s="40">
        <v>1787</v>
      </c>
      <c r="AH77" s="41">
        <v>24.6</v>
      </c>
      <c r="AI77" s="45">
        <v>7277</v>
      </c>
      <c r="AJ77" s="40">
        <v>1720</v>
      </c>
      <c r="AK77" s="41">
        <v>24.1</v>
      </c>
      <c r="AL77" s="45">
        <v>7126</v>
      </c>
      <c r="AM77" s="40">
        <v>1594</v>
      </c>
      <c r="AN77" s="41">
        <v>23.6</v>
      </c>
      <c r="AO77" s="45">
        <v>6766</v>
      </c>
    </row>
    <row r="78" spans="1:41">
      <c r="A78" s="42" t="s">
        <v>79</v>
      </c>
      <c r="B78" s="42" t="s">
        <v>227</v>
      </c>
      <c r="C78" s="43">
        <f t="shared" si="3"/>
        <v>21076</v>
      </c>
      <c r="D78" s="44">
        <f t="shared" si="4"/>
        <v>47.74374773468648</v>
      </c>
      <c r="E78" s="55">
        <f t="shared" si="5"/>
        <v>44144</v>
      </c>
      <c r="F78" s="43">
        <v>938</v>
      </c>
      <c r="G78" s="44">
        <v>28.5</v>
      </c>
      <c r="H78" s="46">
        <v>3292</v>
      </c>
      <c r="I78" s="43">
        <v>1392</v>
      </c>
      <c r="J78" s="44">
        <v>40.799999999999997</v>
      </c>
      <c r="K78" s="46">
        <v>3410</v>
      </c>
      <c r="L78" s="43">
        <v>1633</v>
      </c>
      <c r="M78" s="44">
        <v>46.2</v>
      </c>
      <c r="N78" s="46">
        <v>3534</v>
      </c>
      <c r="O78" s="43">
        <v>1738</v>
      </c>
      <c r="P78" s="44">
        <v>47.5</v>
      </c>
      <c r="Q78" s="46">
        <v>3661</v>
      </c>
      <c r="R78" s="43">
        <v>1848</v>
      </c>
      <c r="S78" s="44">
        <v>50</v>
      </c>
      <c r="T78" s="46">
        <v>3693</v>
      </c>
      <c r="U78" s="43">
        <v>2011</v>
      </c>
      <c r="V78" s="44">
        <v>54</v>
      </c>
      <c r="W78" s="46">
        <v>3723</v>
      </c>
      <c r="X78" s="43">
        <v>2018</v>
      </c>
      <c r="Y78" s="44">
        <v>53.4</v>
      </c>
      <c r="Z78" s="46">
        <v>3780</v>
      </c>
      <c r="AA78" s="43">
        <v>2010</v>
      </c>
      <c r="AB78" s="44">
        <v>52.2</v>
      </c>
      <c r="AC78" s="46">
        <v>3849</v>
      </c>
      <c r="AD78" s="43">
        <v>1935</v>
      </c>
      <c r="AE78" s="44">
        <v>52</v>
      </c>
      <c r="AF78" s="46">
        <v>3725</v>
      </c>
      <c r="AG78" s="43">
        <v>1876</v>
      </c>
      <c r="AH78" s="44">
        <v>48.5</v>
      </c>
      <c r="AI78" s="46">
        <v>3867</v>
      </c>
      <c r="AJ78" s="43">
        <v>1889</v>
      </c>
      <c r="AK78" s="44">
        <v>48.6</v>
      </c>
      <c r="AL78" s="46">
        <v>3885</v>
      </c>
      <c r="AM78" s="43">
        <v>1788</v>
      </c>
      <c r="AN78" s="44">
        <v>48</v>
      </c>
      <c r="AO78" s="46">
        <v>3725</v>
      </c>
    </row>
    <row r="79" spans="1:41">
      <c r="A79" t="s">
        <v>79</v>
      </c>
      <c r="B79" t="s">
        <v>228</v>
      </c>
      <c r="C79" s="40">
        <f t="shared" si="3"/>
        <v>16285</v>
      </c>
      <c r="D79" s="41">
        <f t="shared" si="4"/>
        <v>21.785661730277855</v>
      </c>
      <c r="E79" s="54">
        <f t="shared" si="5"/>
        <v>74751</v>
      </c>
      <c r="F79" s="40">
        <v>697</v>
      </c>
      <c r="G79" s="41">
        <v>12.3</v>
      </c>
      <c r="H79" s="45">
        <v>5668</v>
      </c>
      <c r="I79" s="40">
        <v>857</v>
      </c>
      <c r="J79" s="41">
        <v>15.1</v>
      </c>
      <c r="K79" s="45">
        <v>5674</v>
      </c>
      <c r="L79" s="40">
        <v>1122</v>
      </c>
      <c r="M79" s="41">
        <v>18.5</v>
      </c>
      <c r="N79" s="45">
        <v>6079</v>
      </c>
      <c r="O79" s="40">
        <v>1309</v>
      </c>
      <c r="P79" s="41">
        <v>21.2</v>
      </c>
      <c r="Q79" s="45">
        <v>6187</v>
      </c>
      <c r="R79" s="40">
        <v>1436</v>
      </c>
      <c r="S79" s="41">
        <v>23.1</v>
      </c>
      <c r="T79" s="45">
        <v>6231</v>
      </c>
      <c r="U79" s="40">
        <v>1544</v>
      </c>
      <c r="V79" s="41">
        <v>23.9</v>
      </c>
      <c r="W79" s="45">
        <v>6452</v>
      </c>
      <c r="X79" s="40">
        <v>1602</v>
      </c>
      <c r="Y79" s="41">
        <v>24.8</v>
      </c>
      <c r="Z79" s="45">
        <v>6470</v>
      </c>
      <c r="AA79" s="40">
        <v>1654</v>
      </c>
      <c r="AB79" s="41">
        <v>26</v>
      </c>
      <c r="AC79" s="45">
        <v>6367</v>
      </c>
      <c r="AD79" s="40">
        <v>1669</v>
      </c>
      <c r="AE79" s="41">
        <v>26</v>
      </c>
      <c r="AF79" s="45">
        <v>6428</v>
      </c>
      <c r="AG79" s="40">
        <v>1644</v>
      </c>
      <c r="AH79" s="41">
        <v>24.7</v>
      </c>
      <c r="AI79" s="45">
        <v>6653</v>
      </c>
      <c r="AJ79" s="40">
        <v>1405</v>
      </c>
      <c r="AK79" s="41">
        <v>22.2</v>
      </c>
      <c r="AL79" s="45">
        <v>6333</v>
      </c>
      <c r="AM79" s="40">
        <v>1346</v>
      </c>
      <c r="AN79" s="41">
        <v>21.7</v>
      </c>
      <c r="AO79" s="45">
        <v>6209</v>
      </c>
    </row>
    <row r="80" spans="1:41">
      <c r="A80" s="42" t="s">
        <v>76</v>
      </c>
      <c r="B80" s="42" t="s">
        <v>75</v>
      </c>
      <c r="C80" s="43">
        <f t="shared" si="3"/>
        <v>6922</v>
      </c>
      <c r="D80" s="44">
        <f t="shared" si="4"/>
        <v>24.150443095387622</v>
      </c>
      <c r="E80" s="55">
        <f t="shared" si="5"/>
        <v>28662</v>
      </c>
      <c r="F80" s="43">
        <v>297</v>
      </c>
      <c r="G80" s="44">
        <v>13.4</v>
      </c>
      <c r="H80" s="46">
        <v>2224</v>
      </c>
      <c r="I80" s="43">
        <v>402</v>
      </c>
      <c r="J80" s="44">
        <v>18</v>
      </c>
      <c r="K80" s="46">
        <v>2230</v>
      </c>
      <c r="L80" s="43">
        <v>536</v>
      </c>
      <c r="M80" s="44">
        <v>22.8</v>
      </c>
      <c r="N80" s="46">
        <v>2356</v>
      </c>
      <c r="O80" s="43">
        <v>552</v>
      </c>
      <c r="P80" s="44">
        <v>23.3</v>
      </c>
      <c r="Q80" s="46">
        <v>2366</v>
      </c>
      <c r="R80" s="43">
        <v>594</v>
      </c>
      <c r="S80" s="44">
        <v>24.6</v>
      </c>
      <c r="T80" s="46">
        <v>2416</v>
      </c>
      <c r="U80" s="43">
        <v>680</v>
      </c>
      <c r="V80" s="44">
        <v>27.3</v>
      </c>
      <c r="W80" s="46">
        <v>2493</v>
      </c>
      <c r="X80" s="43">
        <v>626</v>
      </c>
      <c r="Y80" s="44">
        <v>26.9</v>
      </c>
      <c r="Z80" s="46">
        <v>2326</v>
      </c>
      <c r="AA80" s="43">
        <v>640</v>
      </c>
      <c r="AB80" s="44">
        <v>27.4</v>
      </c>
      <c r="AC80" s="46">
        <v>2333</v>
      </c>
      <c r="AD80" s="43">
        <v>634</v>
      </c>
      <c r="AE80" s="44">
        <v>26.3</v>
      </c>
      <c r="AF80" s="46">
        <v>2407</v>
      </c>
      <c r="AG80" s="43">
        <v>643</v>
      </c>
      <c r="AH80" s="44">
        <v>25.7</v>
      </c>
      <c r="AI80" s="46">
        <v>2499</v>
      </c>
      <c r="AJ80" s="43">
        <v>673</v>
      </c>
      <c r="AK80" s="44">
        <v>27</v>
      </c>
      <c r="AL80" s="46">
        <v>2497</v>
      </c>
      <c r="AM80" s="43">
        <v>645</v>
      </c>
      <c r="AN80" s="44">
        <v>25.7</v>
      </c>
      <c r="AO80" s="46">
        <v>2515</v>
      </c>
    </row>
    <row r="81" spans="1:41">
      <c r="A81" t="s">
        <v>76</v>
      </c>
      <c r="B81" t="s">
        <v>95</v>
      </c>
      <c r="C81" s="40">
        <f t="shared" si="3"/>
        <v>19938</v>
      </c>
      <c r="D81" s="41">
        <f t="shared" si="4"/>
        <v>23.331031980996293</v>
      </c>
      <c r="E81" s="54">
        <f t="shared" si="5"/>
        <v>85457</v>
      </c>
      <c r="F81" s="40">
        <v>877</v>
      </c>
      <c r="G81" s="41">
        <v>13.2</v>
      </c>
      <c r="H81" s="45">
        <v>6663</v>
      </c>
      <c r="I81" s="40">
        <v>1233</v>
      </c>
      <c r="J81" s="41">
        <v>18.3</v>
      </c>
      <c r="K81" s="45">
        <v>6751</v>
      </c>
      <c r="L81" s="40">
        <v>1406</v>
      </c>
      <c r="M81" s="41">
        <v>20.3</v>
      </c>
      <c r="N81" s="45">
        <v>6919</v>
      </c>
      <c r="O81" s="40">
        <v>1610</v>
      </c>
      <c r="P81" s="41">
        <v>22.4</v>
      </c>
      <c r="Q81" s="45">
        <v>7205</v>
      </c>
      <c r="R81" s="40">
        <v>1762</v>
      </c>
      <c r="S81" s="41">
        <v>24.4</v>
      </c>
      <c r="T81" s="45">
        <v>7219</v>
      </c>
      <c r="U81" s="40">
        <v>2006</v>
      </c>
      <c r="V81" s="41">
        <v>26.4</v>
      </c>
      <c r="W81" s="45">
        <v>7586</v>
      </c>
      <c r="X81" s="40">
        <v>2054</v>
      </c>
      <c r="Y81" s="41">
        <v>27.3</v>
      </c>
      <c r="Z81" s="45">
        <v>7520</v>
      </c>
      <c r="AA81" s="40">
        <v>1949</v>
      </c>
      <c r="AB81" s="41">
        <v>27.6</v>
      </c>
      <c r="AC81" s="45">
        <v>7072</v>
      </c>
      <c r="AD81" s="40">
        <v>1848</v>
      </c>
      <c r="AE81" s="41">
        <v>25.8</v>
      </c>
      <c r="AF81" s="45">
        <v>7173</v>
      </c>
      <c r="AG81" s="40">
        <v>2002</v>
      </c>
      <c r="AH81" s="41">
        <v>27.2</v>
      </c>
      <c r="AI81" s="45">
        <v>7364</v>
      </c>
      <c r="AJ81" s="40">
        <v>1641</v>
      </c>
      <c r="AK81" s="41">
        <v>23.2</v>
      </c>
      <c r="AL81" s="45">
        <v>7075</v>
      </c>
      <c r="AM81" s="40">
        <v>1550</v>
      </c>
      <c r="AN81" s="41">
        <v>22.4</v>
      </c>
      <c r="AO81" s="45">
        <v>6910</v>
      </c>
    </row>
    <row r="82" spans="1:41">
      <c r="A82" s="42" t="s">
        <v>76</v>
      </c>
      <c r="B82" s="42" t="s">
        <v>98</v>
      </c>
      <c r="C82" s="43">
        <f t="shared" si="3"/>
        <v>7148</v>
      </c>
      <c r="D82" s="44">
        <f t="shared" si="4"/>
        <v>16.257278020378457</v>
      </c>
      <c r="E82" s="55">
        <f t="shared" si="5"/>
        <v>43968</v>
      </c>
      <c r="F82" s="43">
        <v>378</v>
      </c>
      <c r="G82" s="44">
        <v>10.3</v>
      </c>
      <c r="H82" s="46">
        <v>3657</v>
      </c>
      <c r="I82" s="43">
        <v>443</v>
      </c>
      <c r="J82" s="44">
        <v>11.7</v>
      </c>
      <c r="K82" s="46">
        <v>3785</v>
      </c>
      <c r="L82" s="43">
        <v>519</v>
      </c>
      <c r="M82" s="44">
        <v>13.5</v>
      </c>
      <c r="N82" s="46">
        <v>3849</v>
      </c>
      <c r="O82" s="43">
        <v>579</v>
      </c>
      <c r="P82" s="44">
        <v>15.3</v>
      </c>
      <c r="Q82" s="46">
        <v>3783</v>
      </c>
      <c r="R82" s="43">
        <v>603</v>
      </c>
      <c r="S82" s="44">
        <v>16</v>
      </c>
      <c r="T82" s="46">
        <v>3759</v>
      </c>
      <c r="U82" s="43">
        <v>651</v>
      </c>
      <c r="V82" s="44">
        <v>17.399999999999999</v>
      </c>
      <c r="W82" s="46">
        <v>3744</v>
      </c>
      <c r="X82" s="43">
        <v>658</v>
      </c>
      <c r="Y82" s="44">
        <v>17.5</v>
      </c>
      <c r="Z82" s="46">
        <v>3754</v>
      </c>
      <c r="AA82" s="43">
        <v>723</v>
      </c>
      <c r="AB82" s="44">
        <v>19.899999999999999</v>
      </c>
      <c r="AC82" s="46">
        <v>3635</v>
      </c>
      <c r="AD82" s="43">
        <v>674</v>
      </c>
      <c r="AE82" s="44">
        <v>18.5</v>
      </c>
      <c r="AF82" s="46">
        <v>3639</v>
      </c>
      <c r="AG82" s="43">
        <v>628</v>
      </c>
      <c r="AH82" s="44">
        <v>17.7</v>
      </c>
      <c r="AI82" s="46">
        <v>3550</v>
      </c>
      <c r="AJ82" s="43">
        <v>670</v>
      </c>
      <c r="AK82" s="44">
        <v>19</v>
      </c>
      <c r="AL82" s="46">
        <v>3520</v>
      </c>
      <c r="AM82" s="43">
        <v>622</v>
      </c>
      <c r="AN82" s="44">
        <v>18.899999999999999</v>
      </c>
      <c r="AO82" s="46">
        <v>3293</v>
      </c>
    </row>
    <row r="83" spans="1:41">
      <c r="A83" t="s">
        <v>76</v>
      </c>
      <c r="B83" t="s">
        <v>120</v>
      </c>
      <c r="C83" s="40">
        <f t="shared" si="3"/>
        <v>44083</v>
      </c>
      <c r="D83" s="41">
        <f t="shared" si="4"/>
        <v>21.380624884810505</v>
      </c>
      <c r="E83" s="54">
        <f t="shared" si="5"/>
        <v>206182</v>
      </c>
      <c r="F83" s="40">
        <v>2165</v>
      </c>
      <c r="G83" s="41">
        <v>13.5</v>
      </c>
      <c r="H83" s="45">
        <v>16095</v>
      </c>
      <c r="I83" s="40">
        <v>2811</v>
      </c>
      <c r="J83" s="41">
        <v>17.2</v>
      </c>
      <c r="K83" s="45">
        <v>16390</v>
      </c>
      <c r="L83" s="40">
        <v>3216</v>
      </c>
      <c r="M83" s="41">
        <v>19.100000000000001</v>
      </c>
      <c r="N83" s="45">
        <v>16844</v>
      </c>
      <c r="O83" s="40">
        <v>3828</v>
      </c>
      <c r="P83" s="41">
        <v>21.9</v>
      </c>
      <c r="Q83" s="45">
        <v>17465</v>
      </c>
      <c r="R83" s="40">
        <v>4031</v>
      </c>
      <c r="S83" s="41">
        <v>22.9</v>
      </c>
      <c r="T83" s="45">
        <v>17616</v>
      </c>
      <c r="U83" s="40">
        <v>4325</v>
      </c>
      <c r="V83" s="41">
        <v>24.4</v>
      </c>
      <c r="W83" s="45">
        <v>17730</v>
      </c>
      <c r="X83" s="40">
        <v>4278</v>
      </c>
      <c r="Y83" s="41">
        <v>24.3</v>
      </c>
      <c r="Z83" s="45">
        <v>17601</v>
      </c>
      <c r="AA83" s="40">
        <v>4082</v>
      </c>
      <c r="AB83" s="41">
        <v>23.4</v>
      </c>
      <c r="AC83" s="45">
        <v>17474</v>
      </c>
      <c r="AD83" s="40">
        <v>4036</v>
      </c>
      <c r="AE83" s="41">
        <v>23.1</v>
      </c>
      <c r="AF83" s="45">
        <v>17444</v>
      </c>
      <c r="AG83" s="40">
        <v>3926</v>
      </c>
      <c r="AH83" s="41">
        <v>22.5</v>
      </c>
      <c r="AI83" s="45">
        <v>17450</v>
      </c>
      <c r="AJ83" s="40">
        <v>3779</v>
      </c>
      <c r="AK83" s="41">
        <v>22</v>
      </c>
      <c r="AL83" s="45">
        <v>17149</v>
      </c>
      <c r="AM83" s="40">
        <v>3606</v>
      </c>
      <c r="AN83" s="41">
        <v>21.3</v>
      </c>
      <c r="AO83" s="45">
        <v>16924</v>
      </c>
    </row>
    <row r="84" spans="1:41">
      <c r="A84" s="42" t="s">
        <v>76</v>
      </c>
      <c r="B84" s="42" t="s">
        <v>133</v>
      </c>
      <c r="C84" s="43">
        <f t="shared" si="3"/>
        <v>30368</v>
      </c>
      <c r="D84" s="44">
        <f t="shared" si="4"/>
        <v>17.40256614499464</v>
      </c>
      <c r="E84" s="55">
        <f t="shared" si="5"/>
        <v>174503</v>
      </c>
      <c r="F84" s="43">
        <v>1399</v>
      </c>
      <c r="G84" s="44">
        <v>10.6</v>
      </c>
      <c r="H84" s="46">
        <v>13175</v>
      </c>
      <c r="I84" s="43">
        <v>1788</v>
      </c>
      <c r="J84" s="44">
        <v>13.6</v>
      </c>
      <c r="K84" s="46">
        <v>13147</v>
      </c>
      <c r="L84" s="43">
        <v>2081</v>
      </c>
      <c r="M84" s="44">
        <v>15.4</v>
      </c>
      <c r="N84" s="46">
        <v>13526</v>
      </c>
      <c r="O84" s="43">
        <v>2504</v>
      </c>
      <c r="P84" s="44">
        <v>17.7</v>
      </c>
      <c r="Q84" s="46">
        <v>14137</v>
      </c>
      <c r="R84" s="43">
        <v>2704</v>
      </c>
      <c r="S84" s="44">
        <v>19.100000000000001</v>
      </c>
      <c r="T84" s="46">
        <v>14150</v>
      </c>
      <c r="U84" s="43">
        <v>2945</v>
      </c>
      <c r="V84" s="44">
        <v>20.3</v>
      </c>
      <c r="W84" s="46">
        <v>14489</v>
      </c>
      <c r="X84" s="43">
        <v>3027</v>
      </c>
      <c r="Y84" s="44">
        <v>21</v>
      </c>
      <c r="Z84" s="46">
        <v>14442</v>
      </c>
      <c r="AA84" s="43">
        <v>2890</v>
      </c>
      <c r="AB84" s="44">
        <v>18.7</v>
      </c>
      <c r="AC84" s="46">
        <v>15476</v>
      </c>
      <c r="AD84" s="43">
        <v>2889</v>
      </c>
      <c r="AE84" s="44">
        <v>18.8</v>
      </c>
      <c r="AF84" s="46">
        <v>15338</v>
      </c>
      <c r="AG84" s="43">
        <v>2865</v>
      </c>
      <c r="AH84" s="44">
        <v>18.399999999999999</v>
      </c>
      <c r="AI84" s="46">
        <v>15595</v>
      </c>
      <c r="AJ84" s="43">
        <v>2676</v>
      </c>
      <c r="AK84" s="44">
        <v>17</v>
      </c>
      <c r="AL84" s="46">
        <v>15712</v>
      </c>
      <c r="AM84" s="43">
        <v>2600</v>
      </c>
      <c r="AN84" s="44">
        <v>17</v>
      </c>
      <c r="AO84" s="46">
        <v>15316</v>
      </c>
    </row>
    <row r="85" spans="1:41">
      <c r="A85" t="s">
        <v>76</v>
      </c>
      <c r="B85" t="s">
        <v>153</v>
      </c>
      <c r="C85" s="40">
        <f t="shared" si="3"/>
        <v>10991</v>
      </c>
      <c r="D85" s="41">
        <f t="shared" si="4"/>
        <v>28.676163640158631</v>
      </c>
      <c r="E85" s="54">
        <f t="shared" si="5"/>
        <v>38328</v>
      </c>
      <c r="F85" s="40">
        <v>425</v>
      </c>
      <c r="G85" s="41">
        <v>14</v>
      </c>
      <c r="H85" s="45">
        <v>3043</v>
      </c>
      <c r="I85" s="40">
        <v>611</v>
      </c>
      <c r="J85" s="41">
        <v>20</v>
      </c>
      <c r="K85" s="45">
        <v>3060</v>
      </c>
      <c r="L85" s="40">
        <v>726</v>
      </c>
      <c r="M85" s="41">
        <v>22.6</v>
      </c>
      <c r="N85" s="45">
        <v>3218</v>
      </c>
      <c r="O85" s="40">
        <v>840</v>
      </c>
      <c r="P85" s="41">
        <v>27</v>
      </c>
      <c r="Q85" s="45">
        <v>3112</v>
      </c>
      <c r="R85" s="40">
        <v>1016</v>
      </c>
      <c r="S85" s="41">
        <v>30</v>
      </c>
      <c r="T85" s="45">
        <v>3390</v>
      </c>
      <c r="U85" s="40">
        <v>1091</v>
      </c>
      <c r="V85" s="41">
        <v>32.9</v>
      </c>
      <c r="W85" s="45">
        <v>3312</v>
      </c>
      <c r="X85" s="40">
        <v>1079</v>
      </c>
      <c r="Y85" s="41">
        <v>33.1</v>
      </c>
      <c r="Z85" s="45">
        <v>3256</v>
      </c>
      <c r="AA85" s="40">
        <v>1046</v>
      </c>
      <c r="AB85" s="41">
        <v>33.6</v>
      </c>
      <c r="AC85" s="45">
        <v>3114</v>
      </c>
      <c r="AD85" s="40">
        <v>1109</v>
      </c>
      <c r="AE85" s="41">
        <v>34.5</v>
      </c>
      <c r="AF85" s="45">
        <v>3212</v>
      </c>
      <c r="AG85" s="40">
        <v>1056</v>
      </c>
      <c r="AH85" s="41">
        <v>33.6</v>
      </c>
      <c r="AI85" s="45">
        <v>3145</v>
      </c>
      <c r="AJ85" s="40">
        <v>1012</v>
      </c>
      <c r="AK85" s="41">
        <v>31.2</v>
      </c>
      <c r="AL85" s="45">
        <v>3242</v>
      </c>
      <c r="AM85" s="40">
        <v>980</v>
      </c>
      <c r="AN85" s="41">
        <v>30.4</v>
      </c>
      <c r="AO85" s="45">
        <v>3224</v>
      </c>
    </row>
    <row r="86" spans="1:41">
      <c r="A86" s="42" t="s">
        <v>76</v>
      </c>
      <c r="B86" s="42" t="s">
        <v>161</v>
      </c>
      <c r="C86" s="43">
        <f t="shared" si="3"/>
        <v>27067</v>
      </c>
      <c r="D86" s="44">
        <f t="shared" si="4"/>
        <v>25.183992854285105</v>
      </c>
      <c r="E86" s="55">
        <f t="shared" si="5"/>
        <v>107477</v>
      </c>
      <c r="F86" s="43">
        <v>1134</v>
      </c>
      <c r="G86" s="44">
        <v>14.4</v>
      </c>
      <c r="H86" s="46">
        <v>7890</v>
      </c>
      <c r="I86" s="43">
        <v>1455</v>
      </c>
      <c r="J86" s="44">
        <v>18.3</v>
      </c>
      <c r="K86" s="46">
        <v>7953</v>
      </c>
      <c r="L86" s="43">
        <v>1767</v>
      </c>
      <c r="M86" s="44">
        <v>21.1</v>
      </c>
      <c r="N86" s="46">
        <v>8386</v>
      </c>
      <c r="O86" s="43">
        <v>2146</v>
      </c>
      <c r="P86" s="44">
        <v>24.5</v>
      </c>
      <c r="Q86" s="46">
        <v>8773</v>
      </c>
      <c r="R86" s="43">
        <v>2423</v>
      </c>
      <c r="S86" s="44">
        <v>26.6</v>
      </c>
      <c r="T86" s="46">
        <v>9112</v>
      </c>
      <c r="U86" s="43">
        <v>2607</v>
      </c>
      <c r="V86" s="44">
        <v>28</v>
      </c>
      <c r="W86" s="46">
        <v>9312</v>
      </c>
      <c r="X86" s="43">
        <v>2737</v>
      </c>
      <c r="Y86" s="44">
        <v>29.2</v>
      </c>
      <c r="Z86" s="46">
        <v>9363</v>
      </c>
      <c r="AA86" s="43">
        <v>2732</v>
      </c>
      <c r="AB86" s="44">
        <v>29.6</v>
      </c>
      <c r="AC86" s="46">
        <v>9219</v>
      </c>
      <c r="AD86" s="43">
        <v>2770</v>
      </c>
      <c r="AE86" s="44">
        <v>29</v>
      </c>
      <c r="AF86" s="46">
        <v>9542</v>
      </c>
      <c r="AG86" s="43">
        <v>2538</v>
      </c>
      <c r="AH86" s="44">
        <v>26.6</v>
      </c>
      <c r="AI86" s="46">
        <v>9561</v>
      </c>
      <c r="AJ86" s="43">
        <v>2524</v>
      </c>
      <c r="AK86" s="44">
        <v>26.7</v>
      </c>
      <c r="AL86" s="46">
        <v>9455</v>
      </c>
      <c r="AM86" s="43">
        <v>2234</v>
      </c>
      <c r="AN86" s="44">
        <v>25.1</v>
      </c>
      <c r="AO86" s="46">
        <v>8911</v>
      </c>
    </row>
    <row r="87" spans="1:41">
      <c r="A87" t="s">
        <v>76</v>
      </c>
      <c r="B87" t="s">
        <v>172</v>
      </c>
      <c r="C87" s="40">
        <f t="shared" si="3"/>
        <v>12219</v>
      </c>
      <c r="D87" s="41">
        <f t="shared" si="4"/>
        <v>32.648426227756104</v>
      </c>
      <c r="E87" s="54">
        <f t="shared" si="5"/>
        <v>37426</v>
      </c>
      <c r="F87" s="40">
        <v>502</v>
      </c>
      <c r="G87" s="41">
        <v>18.7</v>
      </c>
      <c r="H87" s="45">
        <v>2692</v>
      </c>
      <c r="I87" s="40">
        <v>689</v>
      </c>
      <c r="J87" s="41">
        <v>25</v>
      </c>
      <c r="K87" s="45">
        <v>2753</v>
      </c>
      <c r="L87" s="40">
        <v>847</v>
      </c>
      <c r="M87" s="41">
        <v>29.3</v>
      </c>
      <c r="N87" s="45">
        <v>2887</v>
      </c>
      <c r="O87" s="40">
        <v>1051</v>
      </c>
      <c r="P87" s="41">
        <v>34.700000000000003</v>
      </c>
      <c r="Q87" s="45">
        <v>3032</v>
      </c>
      <c r="R87" s="40">
        <v>1074</v>
      </c>
      <c r="S87" s="41">
        <v>33.799999999999997</v>
      </c>
      <c r="T87" s="45">
        <v>3178</v>
      </c>
      <c r="U87" s="40">
        <v>1173</v>
      </c>
      <c r="V87" s="41">
        <v>36.6</v>
      </c>
      <c r="W87" s="45">
        <v>3207</v>
      </c>
      <c r="X87" s="40">
        <v>1237</v>
      </c>
      <c r="Y87" s="41">
        <v>37.9</v>
      </c>
      <c r="Z87" s="45">
        <v>3265</v>
      </c>
      <c r="AA87" s="40">
        <v>1175</v>
      </c>
      <c r="AB87" s="41">
        <v>35.4</v>
      </c>
      <c r="AC87" s="45">
        <v>3317</v>
      </c>
      <c r="AD87" s="40">
        <v>1201</v>
      </c>
      <c r="AE87" s="41">
        <v>36.200000000000003</v>
      </c>
      <c r="AF87" s="45">
        <v>3317</v>
      </c>
      <c r="AG87" s="40">
        <v>1191</v>
      </c>
      <c r="AH87" s="41">
        <v>35.4</v>
      </c>
      <c r="AI87" s="45">
        <v>3362</v>
      </c>
      <c r="AJ87" s="40">
        <v>1080</v>
      </c>
      <c r="AK87" s="41">
        <v>33.5</v>
      </c>
      <c r="AL87" s="45">
        <v>3226</v>
      </c>
      <c r="AM87" s="40">
        <v>999</v>
      </c>
      <c r="AN87" s="41">
        <v>31.3</v>
      </c>
      <c r="AO87" s="45">
        <v>3190</v>
      </c>
    </row>
    <row r="88" spans="1:41">
      <c r="A88" s="42" t="s">
        <v>76</v>
      </c>
      <c r="B88" s="42" t="s">
        <v>193</v>
      </c>
      <c r="C88" s="43">
        <f t="shared" si="3"/>
        <v>6905</v>
      </c>
      <c r="D88" s="44">
        <f t="shared" si="4"/>
        <v>25.01720952139415</v>
      </c>
      <c r="E88" s="55">
        <f t="shared" si="5"/>
        <v>27601</v>
      </c>
      <c r="F88" s="43">
        <v>300</v>
      </c>
      <c r="G88" s="44">
        <v>16.399999999999999</v>
      </c>
      <c r="H88" s="46">
        <v>1835</v>
      </c>
      <c r="I88" s="43">
        <v>384</v>
      </c>
      <c r="J88" s="44">
        <v>19.5</v>
      </c>
      <c r="K88" s="46">
        <v>1968</v>
      </c>
      <c r="L88" s="43">
        <v>458</v>
      </c>
      <c r="M88" s="44">
        <v>23</v>
      </c>
      <c r="N88" s="46">
        <v>1988</v>
      </c>
      <c r="O88" s="43">
        <v>582</v>
      </c>
      <c r="P88" s="44">
        <v>27.6</v>
      </c>
      <c r="Q88" s="46">
        <v>2112</v>
      </c>
      <c r="R88" s="43">
        <v>632</v>
      </c>
      <c r="S88" s="44">
        <v>28.4</v>
      </c>
      <c r="T88" s="46">
        <v>2225</v>
      </c>
      <c r="U88" s="43">
        <v>699</v>
      </c>
      <c r="V88" s="44">
        <v>30.9</v>
      </c>
      <c r="W88" s="46">
        <v>2266</v>
      </c>
      <c r="X88" s="43">
        <v>659</v>
      </c>
      <c r="Y88" s="44">
        <v>29.1</v>
      </c>
      <c r="Z88" s="46">
        <v>2267</v>
      </c>
      <c r="AA88" s="43">
        <v>694</v>
      </c>
      <c r="AB88" s="44">
        <v>26.1</v>
      </c>
      <c r="AC88" s="46">
        <v>2658</v>
      </c>
      <c r="AD88" s="43">
        <v>653</v>
      </c>
      <c r="AE88" s="44">
        <v>25.7</v>
      </c>
      <c r="AF88" s="46">
        <v>2542</v>
      </c>
      <c r="AG88" s="43">
        <v>618</v>
      </c>
      <c r="AH88" s="44">
        <v>23.7</v>
      </c>
      <c r="AI88" s="46">
        <v>2604</v>
      </c>
      <c r="AJ88" s="43">
        <v>650</v>
      </c>
      <c r="AK88" s="44">
        <v>25.3</v>
      </c>
      <c r="AL88" s="46">
        <v>2572</v>
      </c>
      <c r="AM88" s="43">
        <v>576</v>
      </c>
      <c r="AN88" s="44">
        <v>22.5</v>
      </c>
      <c r="AO88" s="46">
        <v>2564</v>
      </c>
    </row>
    <row r="89" spans="1:41">
      <c r="A89" t="s">
        <v>76</v>
      </c>
      <c r="B89" t="s">
        <v>200</v>
      </c>
      <c r="C89" s="40">
        <f t="shared" si="3"/>
        <v>22459</v>
      </c>
      <c r="D89" s="41">
        <f t="shared" si="4"/>
        <v>24.158034571407057</v>
      </c>
      <c r="E89" s="54">
        <f t="shared" si="5"/>
        <v>92967</v>
      </c>
      <c r="F89" s="40">
        <v>1045</v>
      </c>
      <c r="G89" s="41">
        <v>15.2</v>
      </c>
      <c r="H89" s="45">
        <v>6893</v>
      </c>
      <c r="I89" s="40">
        <v>1307</v>
      </c>
      <c r="J89" s="41">
        <v>18.3</v>
      </c>
      <c r="K89" s="45">
        <v>7143</v>
      </c>
      <c r="L89" s="40">
        <v>1555</v>
      </c>
      <c r="M89" s="41">
        <v>21.1</v>
      </c>
      <c r="N89" s="45">
        <v>7363</v>
      </c>
      <c r="O89" s="40">
        <v>1765</v>
      </c>
      <c r="P89" s="41">
        <v>23.2</v>
      </c>
      <c r="Q89" s="45">
        <v>7601</v>
      </c>
      <c r="R89" s="40">
        <v>2032</v>
      </c>
      <c r="S89" s="41">
        <v>25.8</v>
      </c>
      <c r="T89" s="45">
        <v>7876</v>
      </c>
      <c r="U89" s="40">
        <v>2220</v>
      </c>
      <c r="V89" s="41">
        <v>27.4</v>
      </c>
      <c r="W89" s="45">
        <v>8101</v>
      </c>
      <c r="X89" s="40">
        <v>2222</v>
      </c>
      <c r="Y89" s="41">
        <v>27.6</v>
      </c>
      <c r="Z89" s="45">
        <v>8056</v>
      </c>
      <c r="AA89" s="40">
        <v>2152</v>
      </c>
      <c r="AB89" s="41">
        <v>27</v>
      </c>
      <c r="AC89" s="45">
        <v>7978</v>
      </c>
      <c r="AD89" s="40">
        <v>2169</v>
      </c>
      <c r="AE89" s="41">
        <v>27.1</v>
      </c>
      <c r="AF89" s="45">
        <v>7992</v>
      </c>
      <c r="AG89" s="40">
        <v>2136</v>
      </c>
      <c r="AH89" s="41">
        <v>26.1</v>
      </c>
      <c r="AI89" s="45">
        <v>8170</v>
      </c>
      <c r="AJ89" s="40">
        <v>2003</v>
      </c>
      <c r="AK89" s="41">
        <v>25</v>
      </c>
      <c r="AL89" s="45">
        <v>8017</v>
      </c>
      <c r="AM89" s="40">
        <v>1853</v>
      </c>
      <c r="AN89" s="41">
        <v>23.8</v>
      </c>
      <c r="AO89" s="45">
        <v>7777</v>
      </c>
    </row>
    <row r="90" spans="1:41">
      <c r="A90" s="42" t="s">
        <v>76</v>
      </c>
      <c r="B90" s="42" t="s">
        <v>207</v>
      </c>
      <c r="C90" s="43">
        <f t="shared" si="3"/>
        <v>7201</v>
      </c>
      <c r="D90" s="44">
        <f t="shared" si="4"/>
        <v>25.051313271873372</v>
      </c>
      <c r="E90" s="55">
        <f t="shared" si="5"/>
        <v>28745</v>
      </c>
      <c r="F90" s="43">
        <v>299</v>
      </c>
      <c r="G90" s="44">
        <v>13</v>
      </c>
      <c r="H90" s="46">
        <v>2301</v>
      </c>
      <c r="I90" s="43">
        <v>402</v>
      </c>
      <c r="J90" s="44">
        <v>16.8</v>
      </c>
      <c r="K90" s="46">
        <v>2399</v>
      </c>
      <c r="L90" s="43">
        <v>481</v>
      </c>
      <c r="M90" s="44">
        <v>19.899999999999999</v>
      </c>
      <c r="N90" s="46">
        <v>2423</v>
      </c>
      <c r="O90" s="43">
        <v>642</v>
      </c>
      <c r="P90" s="44">
        <v>26.2</v>
      </c>
      <c r="Q90" s="46">
        <v>2450</v>
      </c>
      <c r="R90" s="43">
        <v>704</v>
      </c>
      <c r="S90" s="44">
        <v>27.1</v>
      </c>
      <c r="T90" s="46">
        <v>2598</v>
      </c>
      <c r="U90" s="43">
        <v>743</v>
      </c>
      <c r="V90" s="44">
        <v>28.5</v>
      </c>
      <c r="W90" s="46">
        <v>2612</v>
      </c>
      <c r="X90" s="43">
        <v>747</v>
      </c>
      <c r="Y90" s="44">
        <v>29.5</v>
      </c>
      <c r="Z90" s="46">
        <v>2534</v>
      </c>
      <c r="AA90" s="43">
        <v>685</v>
      </c>
      <c r="AB90" s="44">
        <v>30.1</v>
      </c>
      <c r="AC90" s="46">
        <v>2275</v>
      </c>
      <c r="AD90" s="43">
        <v>673</v>
      </c>
      <c r="AE90" s="44">
        <v>29</v>
      </c>
      <c r="AF90" s="46">
        <v>2323</v>
      </c>
      <c r="AG90" s="43">
        <v>613</v>
      </c>
      <c r="AH90" s="44">
        <v>26.6</v>
      </c>
      <c r="AI90" s="46">
        <v>2305</v>
      </c>
      <c r="AJ90" s="43">
        <v>613</v>
      </c>
      <c r="AK90" s="44">
        <v>26.4</v>
      </c>
      <c r="AL90" s="46">
        <v>2322</v>
      </c>
      <c r="AM90" s="43">
        <v>599</v>
      </c>
      <c r="AN90" s="44">
        <v>27.2</v>
      </c>
      <c r="AO90" s="46">
        <v>2203</v>
      </c>
    </row>
    <row r="91" spans="1:41">
      <c r="A91" t="s">
        <v>67</v>
      </c>
      <c r="B91" t="s">
        <v>65</v>
      </c>
      <c r="C91" s="40">
        <f t="shared" si="3"/>
        <v>11399</v>
      </c>
      <c r="D91" s="41">
        <f t="shared" si="4"/>
        <v>27.944889804123456</v>
      </c>
      <c r="E91" s="54">
        <f t="shared" si="5"/>
        <v>40791</v>
      </c>
      <c r="F91" s="40">
        <v>399</v>
      </c>
      <c r="G91" s="41">
        <v>12.7</v>
      </c>
      <c r="H91" s="45">
        <v>3132</v>
      </c>
      <c r="I91" s="40">
        <v>576</v>
      </c>
      <c r="J91" s="41">
        <v>16.7</v>
      </c>
      <c r="K91" s="45">
        <v>3448</v>
      </c>
      <c r="L91" s="40">
        <v>714</v>
      </c>
      <c r="M91" s="41">
        <v>21.7</v>
      </c>
      <c r="N91" s="45">
        <v>3291</v>
      </c>
      <c r="O91" s="40">
        <v>873</v>
      </c>
      <c r="P91" s="41">
        <v>25</v>
      </c>
      <c r="Q91" s="45">
        <v>3487</v>
      </c>
      <c r="R91" s="40">
        <v>956</v>
      </c>
      <c r="S91" s="41">
        <v>27.3</v>
      </c>
      <c r="T91" s="45">
        <v>3502</v>
      </c>
      <c r="U91" s="40">
        <v>1056</v>
      </c>
      <c r="V91" s="41">
        <v>28.9</v>
      </c>
      <c r="W91" s="45">
        <v>3659</v>
      </c>
      <c r="X91" s="40">
        <v>1126</v>
      </c>
      <c r="Y91" s="41">
        <v>32.299999999999997</v>
      </c>
      <c r="Z91" s="45">
        <v>3489</v>
      </c>
      <c r="AA91" s="40">
        <v>1140</v>
      </c>
      <c r="AB91" s="41">
        <v>34.9</v>
      </c>
      <c r="AC91" s="45">
        <v>3267</v>
      </c>
      <c r="AD91" s="40">
        <v>1203</v>
      </c>
      <c r="AE91" s="41">
        <v>35.1</v>
      </c>
      <c r="AF91" s="45">
        <v>3431</v>
      </c>
      <c r="AG91" s="40">
        <v>1126</v>
      </c>
      <c r="AH91" s="41">
        <v>33.1</v>
      </c>
      <c r="AI91" s="45">
        <v>3405</v>
      </c>
      <c r="AJ91" s="40">
        <v>1130</v>
      </c>
      <c r="AK91" s="41">
        <v>33.4</v>
      </c>
      <c r="AL91" s="45">
        <v>3380</v>
      </c>
      <c r="AM91" s="40">
        <v>1100</v>
      </c>
      <c r="AN91" s="41">
        <v>33.299999999999997</v>
      </c>
      <c r="AO91" s="45">
        <v>3300</v>
      </c>
    </row>
    <row r="92" spans="1:41">
      <c r="A92" s="42" t="s">
        <v>67</v>
      </c>
      <c r="B92" s="42" t="s">
        <v>69</v>
      </c>
      <c r="C92" s="43">
        <f t="shared" si="3"/>
        <v>12852</v>
      </c>
      <c r="D92" s="44">
        <f t="shared" si="4"/>
        <v>24.550143266475644</v>
      </c>
      <c r="E92" s="55">
        <f t="shared" si="5"/>
        <v>52350</v>
      </c>
      <c r="F92" s="43">
        <v>581</v>
      </c>
      <c r="G92" s="44">
        <v>15.7</v>
      </c>
      <c r="H92" s="46">
        <v>3704</v>
      </c>
      <c r="I92" s="43">
        <v>771</v>
      </c>
      <c r="J92" s="44">
        <v>19.600000000000001</v>
      </c>
      <c r="K92" s="46">
        <v>3936</v>
      </c>
      <c r="L92" s="43">
        <v>835</v>
      </c>
      <c r="M92" s="44">
        <v>21.2</v>
      </c>
      <c r="N92" s="46">
        <v>3935</v>
      </c>
      <c r="O92" s="43">
        <v>989</v>
      </c>
      <c r="P92" s="44">
        <v>23.9</v>
      </c>
      <c r="Q92" s="46">
        <v>4147</v>
      </c>
      <c r="R92" s="43">
        <v>1057</v>
      </c>
      <c r="S92" s="44">
        <v>25</v>
      </c>
      <c r="T92" s="46">
        <v>4233</v>
      </c>
      <c r="U92" s="43">
        <v>1129</v>
      </c>
      <c r="V92" s="44">
        <v>25.9</v>
      </c>
      <c r="W92" s="46">
        <v>4367</v>
      </c>
      <c r="X92" s="43">
        <v>1167</v>
      </c>
      <c r="Y92" s="44">
        <v>27.3</v>
      </c>
      <c r="Z92" s="46">
        <v>4276</v>
      </c>
      <c r="AA92" s="43">
        <v>1225</v>
      </c>
      <c r="AB92" s="44">
        <v>26.7</v>
      </c>
      <c r="AC92" s="46">
        <v>4586</v>
      </c>
      <c r="AD92" s="43">
        <v>1340</v>
      </c>
      <c r="AE92" s="44">
        <v>28.8</v>
      </c>
      <c r="AF92" s="46">
        <v>4651</v>
      </c>
      <c r="AG92" s="43">
        <v>1312</v>
      </c>
      <c r="AH92" s="44">
        <v>27</v>
      </c>
      <c r="AI92" s="46">
        <v>4854</v>
      </c>
      <c r="AJ92" s="43">
        <v>1259</v>
      </c>
      <c r="AK92" s="44">
        <v>25.8</v>
      </c>
      <c r="AL92" s="46">
        <v>4873</v>
      </c>
      <c r="AM92" s="43">
        <v>1187</v>
      </c>
      <c r="AN92" s="44">
        <v>24.8</v>
      </c>
      <c r="AO92" s="46">
        <v>4788</v>
      </c>
    </row>
    <row r="93" spans="1:41">
      <c r="A93" t="s">
        <v>67</v>
      </c>
      <c r="B93" t="s">
        <v>77</v>
      </c>
      <c r="C93" s="40">
        <f t="shared" si="3"/>
        <v>8078</v>
      </c>
      <c r="D93" s="41">
        <f t="shared" si="4"/>
        <v>21.826533369359634</v>
      </c>
      <c r="E93" s="54">
        <f t="shared" si="5"/>
        <v>37010</v>
      </c>
      <c r="F93" s="40">
        <v>400</v>
      </c>
      <c r="G93" s="41">
        <v>14.6</v>
      </c>
      <c r="H93" s="45">
        <v>2738</v>
      </c>
      <c r="I93" s="40">
        <v>467</v>
      </c>
      <c r="J93" s="41">
        <v>16.8</v>
      </c>
      <c r="K93" s="45">
        <v>2788</v>
      </c>
      <c r="L93" s="40">
        <v>570</v>
      </c>
      <c r="M93" s="41">
        <v>19.100000000000001</v>
      </c>
      <c r="N93" s="45">
        <v>2979</v>
      </c>
      <c r="O93" s="40">
        <v>615</v>
      </c>
      <c r="P93" s="41">
        <v>20.7</v>
      </c>
      <c r="Q93" s="45">
        <v>2970</v>
      </c>
      <c r="R93" s="40">
        <v>697</v>
      </c>
      <c r="S93" s="41">
        <v>22.5</v>
      </c>
      <c r="T93" s="45">
        <v>3105</v>
      </c>
      <c r="U93" s="40">
        <v>737</v>
      </c>
      <c r="V93" s="41">
        <v>23.4</v>
      </c>
      <c r="W93" s="45">
        <v>3153</v>
      </c>
      <c r="X93" s="40">
        <v>803</v>
      </c>
      <c r="Y93" s="41">
        <v>24.8</v>
      </c>
      <c r="Z93" s="45">
        <v>3233</v>
      </c>
      <c r="AA93" s="40">
        <v>762</v>
      </c>
      <c r="AB93" s="41">
        <v>24</v>
      </c>
      <c r="AC93" s="45">
        <v>3182</v>
      </c>
      <c r="AD93" s="40">
        <v>793</v>
      </c>
      <c r="AE93" s="41">
        <v>24.7</v>
      </c>
      <c r="AF93" s="45">
        <v>3209</v>
      </c>
      <c r="AG93" s="40">
        <v>739</v>
      </c>
      <c r="AH93" s="41">
        <v>23.3</v>
      </c>
      <c r="AI93" s="45">
        <v>3174</v>
      </c>
      <c r="AJ93" s="40">
        <v>741</v>
      </c>
      <c r="AK93" s="41">
        <v>22.9</v>
      </c>
      <c r="AL93" s="45">
        <v>3241</v>
      </c>
      <c r="AM93" s="40">
        <v>754</v>
      </c>
      <c r="AN93" s="41">
        <v>23.3</v>
      </c>
      <c r="AO93" s="45">
        <v>3238</v>
      </c>
    </row>
    <row r="94" spans="1:41">
      <c r="A94" s="42" t="s">
        <v>67</v>
      </c>
      <c r="B94" s="42" t="s">
        <v>88</v>
      </c>
      <c r="C94" s="43">
        <f t="shared" si="3"/>
        <v>11763</v>
      </c>
      <c r="D94" s="44">
        <f t="shared" si="4"/>
        <v>27.883658085620823</v>
      </c>
      <c r="E94" s="55">
        <f t="shared" si="5"/>
        <v>42186</v>
      </c>
      <c r="F94" s="43">
        <v>508</v>
      </c>
      <c r="G94" s="44">
        <v>15.2</v>
      </c>
      <c r="H94" s="46">
        <v>3337</v>
      </c>
      <c r="I94" s="43">
        <v>781</v>
      </c>
      <c r="J94" s="44">
        <v>22.1</v>
      </c>
      <c r="K94" s="46">
        <v>3532</v>
      </c>
      <c r="L94" s="43">
        <v>1002</v>
      </c>
      <c r="M94" s="44">
        <v>28.3</v>
      </c>
      <c r="N94" s="46">
        <v>3545</v>
      </c>
      <c r="O94" s="43">
        <v>907</v>
      </c>
      <c r="P94" s="44">
        <v>25.2</v>
      </c>
      <c r="Q94" s="46">
        <v>3601</v>
      </c>
      <c r="R94" s="43">
        <v>973</v>
      </c>
      <c r="S94" s="44">
        <v>26.6</v>
      </c>
      <c r="T94" s="46">
        <v>3658</v>
      </c>
      <c r="U94" s="43">
        <v>1029</v>
      </c>
      <c r="V94" s="44">
        <v>28.8</v>
      </c>
      <c r="W94" s="46">
        <v>3578</v>
      </c>
      <c r="X94" s="43">
        <v>1094</v>
      </c>
      <c r="Y94" s="44">
        <v>30.3</v>
      </c>
      <c r="Z94" s="46">
        <v>3617</v>
      </c>
      <c r="AA94" s="43">
        <v>1086</v>
      </c>
      <c r="AB94" s="44">
        <v>31.6</v>
      </c>
      <c r="AC94" s="46">
        <v>3439</v>
      </c>
      <c r="AD94" s="43">
        <v>1152</v>
      </c>
      <c r="AE94" s="44">
        <v>32.5</v>
      </c>
      <c r="AF94" s="46">
        <v>3550</v>
      </c>
      <c r="AG94" s="43">
        <v>1110</v>
      </c>
      <c r="AH94" s="44">
        <v>32.5</v>
      </c>
      <c r="AI94" s="46">
        <v>3414</v>
      </c>
      <c r="AJ94" s="43">
        <v>1084</v>
      </c>
      <c r="AK94" s="44">
        <v>31.2</v>
      </c>
      <c r="AL94" s="46">
        <v>3476</v>
      </c>
      <c r="AM94" s="43">
        <v>1037</v>
      </c>
      <c r="AN94" s="44">
        <v>30.2</v>
      </c>
      <c r="AO94" s="46">
        <v>3439</v>
      </c>
    </row>
    <row r="95" spans="1:41">
      <c r="A95" t="s">
        <v>67</v>
      </c>
      <c r="B95" t="s">
        <v>91</v>
      </c>
      <c r="C95" s="40">
        <f t="shared" si="3"/>
        <v>7891</v>
      </c>
      <c r="D95" s="41">
        <f t="shared" si="4"/>
        <v>17.114909122456947</v>
      </c>
      <c r="E95" s="54">
        <f t="shared" si="5"/>
        <v>46106</v>
      </c>
      <c r="F95" s="40">
        <v>275</v>
      </c>
      <c r="G95" s="41">
        <v>7.7</v>
      </c>
      <c r="H95" s="45">
        <v>3576</v>
      </c>
      <c r="I95" s="40">
        <v>442</v>
      </c>
      <c r="J95" s="41">
        <v>12</v>
      </c>
      <c r="K95" s="45">
        <v>3678</v>
      </c>
      <c r="L95" s="40">
        <v>479</v>
      </c>
      <c r="M95" s="41">
        <v>12.7</v>
      </c>
      <c r="N95" s="45">
        <v>3767</v>
      </c>
      <c r="O95" s="40">
        <v>618</v>
      </c>
      <c r="P95" s="41">
        <v>15.8</v>
      </c>
      <c r="Q95" s="45">
        <v>3911</v>
      </c>
      <c r="R95" s="40">
        <v>636</v>
      </c>
      <c r="S95" s="41">
        <v>16.3</v>
      </c>
      <c r="T95" s="45">
        <v>3914</v>
      </c>
      <c r="U95" s="40">
        <v>696</v>
      </c>
      <c r="V95" s="41">
        <v>17.3</v>
      </c>
      <c r="W95" s="45">
        <v>4020</v>
      </c>
      <c r="X95" s="40">
        <v>748</v>
      </c>
      <c r="Y95" s="41">
        <v>19</v>
      </c>
      <c r="Z95" s="45">
        <v>3946</v>
      </c>
      <c r="AA95" s="40">
        <v>773</v>
      </c>
      <c r="AB95" s="41">
        <v>20.399999999999999</v>
      </c>
      <c r="AC95" s="45">
        <v>3789</v>
      </c>
      <c r="AD95" s="40">
        <v>833</v>
      </c>
      <c r="AE95" s="41">
        <v>21.5</v>
      </c>
      <c r="AF95" s="45">
        <v>3884</v>
      </c>
      <c r="AG95" s="40">
        <v>836</v>
      </c>
      <c r="AH95" s="41">
        <v>21.3</v>
      </c>
      <c r="AI95" s="45">
        <v>3922</v>
      </c>
      <c r="AJ95" s="40">
        <v>814</v>
      </c>
      <c r="AK95" s="41">
        <v>21</v>
      </c>
      <c r="AL95" s="45">
        <v>3869</v>
      </c>
      <c r="AM95" s="40">
        <v>741</v>
      </c>
      <c r="AN95" s="41">
        <v>19.399999999999999</v>
      </c>
      <c r="AO95" s="45">
        <v>3830</v>
      </c>
    </row>
    <row r="96" spans="1:41">
      <c r="A96" s="42" t="s">
        <v>67</v>
      </c>
      <c r="B96" s="42" t="s">
        <v>97</v>
      </c>
      <c r="C96" s="43">
        <f t="shared" si="3"/>
        <v>7954</v>
      </c>
      <c r="D96" s="44">
        <f t="shared" si="4"/>
        <v>48.884518468440788</v>
      </c>
      <c r="E96" s="55">
        <f t="shared" si="5"/>
        <v>16271</v>
      </c>
      <c r="F96" s="43">
        <v>454</v>
      </c>
      <c r="G96" s="44">
        <v>35.299999999999997</v>
      </c>
      <c r="H96" s="46">
        <v>1285</v>
      </c>
      <c r="I96" s="43">
        <v>490</v>
      </c>
      <c r="J96" s="44">
        <v>40.4</v>
      </c>
      <c r="K96" s="46">
        <v>1212</v>
      </c>
      <c r="L96" s="43">
        <v>584</v>
      </c>
      <c r="M96" s="44">
        <v>46.1</v>
      </c>
      <c r="N96" s="46">
        <v>1267</v>
      </c>
      <c r="O96" s="43">
        <v>598</v>
      </c>
      <c r="P96" s="44">
        <v>45.9</v>
      </c>
      <c r="Q96" s="46">
        <v>1302</v>
      </c>
      <c r="R96" s="43">
        <v>721</v>
      </c>
      <c r="S96" s="44">
        <v>51.9</v>
      </c>
      <c r="T96" s="46">
        <v>1389</v>
      </c>
      <c r="U96" s="43">
        <v>702</v>
      </c>
      <c r="V96" s="44">
        <v>52.5</v>
      </c>
      <c r="W96" s="46">
        <v>1337</v>
      </c>
      <c r="X96" s="43">
        <v>702</v>
      </c>
      <c r="Y96" s="44">
        <v>52</v>
      </c>
      <c r="Z96" s="46">
        <v>1351</v>
      </c>
      <c r="AA96" s="43">
        <v>616</v>
      </c>
      <c r="AB96" s="44">
        <v>50.3</v>
      </c>
      <c r="AC96" s="46">
        <v>1225</v>
      </c>
      <c r="AD96" s="43">
        <v>711</v>
      </c>
      <c r="AE96" s="44">
        <v>53</v>
      </c>
      <c r="AF96" s="46">
        <v>1341</v>
      </c>
      <c r="AG96" s="43">
        <v>748</v>
      </c>
      <c r="AH96" s="44">
        <v>51.9</v>
      </c>
      <c r="AI96" s="46">
        <v>1442</v>
      </c>
      <c r="AJ96" s="43">
        <v>822</v>
      </c>
      <c r="AK96" s="44">
        <v>53</v>
      </c>
      <c r="AL96" s="46">
        <v>1552</v>
      </c>
      <c r="AM96" s="43">
        <v>806</v>
      </c>
      <c r="AN96" s="44">
        <v>51.4</v>
      </c>
      <c r="AO96" s="46">
        <v>1568</v>
      </c>
    </row>
    <row r="97" spans="1:41">
      <c r="A97" t="s">
        <v>67</v>
      </c>
      <c r="B97" t="s">
        <v>101</v>
      </c>
      <c r="C97" s="40">
        <f t="shared" si="3"/>
        <v>50</v>
      </c>
      <c r="D97" s="41">
        <f t="shared" si="4"/>
        <v>24.630541871921181</v>
      </c>
      <c r="E97" s="54">
        <f t="shared" si="5"/>
        <v>203</v>
      </c>
      <c r="F97" s="40">
        <v>4</v>
      </c>
      <c r="G97" s="41">
        <v>13.3</v>
      </c>
      <c r="H97" s="45">
        <v>30</v>
      </c>
      <c r="I97" s="40">
        <v>7</v>
      </c>
      <c r="J97" s="41">
        <v>24.1</v>
      </c>
      <c r="K97" s="45">
        <v>29</v>
      </c>
      <c r="L97" s="40">
        <v>4</v>
      </c>
      <c r="M97" s="41">
        <v>13.3</v>
      </c>
      <c r="N97" s="45">
        <v>30</v>
      </c>
      <c r="O97" s="40">
        <v>10</v>
      </c>
      <c r="P97" s="41">
        <v>33.299999999999997</v>
      </c>
      <c r="Q97" s="45">
        <v>30</v>
      </c>
      <c r="R97" s="40">
        <v>11</v>
      </c>
      <c r="S97" s="41">
        <v>36.700000000000003</v>
      </c>
      <c r="T97" s="45">
        <v>30</v>
      </c>
      <c r="U97" s="40">
        <v>6</v>
      </c>
      <c r="V97" s="41">
        <v>21.4</v>
      </c>
      <c r="W97" s="45">
        <v>28</v>
      </c>
      <c r="X97" s="40">
        <v>8</v>
      </c>
      <c r="Y97" s="41">
        <v>30.8</v>
      </c>
      <c r="Z97" s="45">
        <v>26</v>
      </c>
      <c r="AA97" s="40"/>
      <c r="AB97" s="41"/>
      <c r="AC97" s="45"/>
      <c r="AD97" s="40"/>
      <c r="AE97" s="41"/>
      <c r="AF97" s="45"/>
      <c r="AG97" s="40"/>
      <c r="AH97" s="41"/>
      <c r="AI97" s="45"/>
      <c r="AJ97" s="40"/>
      <c r="AK97" s="41"/>
      <c r="AL97" s="45"/>
      <c r="AM97" s="40"/>
      <c r="AN97" s="41"/>
      <c r="AO97" s="45"/>
    </row>
    <row r="98" spans="1:41">
      <c r="A98" s="42" t="s">
        <v>67</v>
      </c>
      <c r="B98" s="42" t="s">
        <v>106</v>
      </c>
      <c r="C98" s="43">
        <f t="shared" si="3"/>
        <v>16096</v>
      </c>
      <c r="D98" s="44">
        <f t="shared" si="4"/>
        <v>32.104034944252746</v>
      </c>
      <c r="E98" s="55">
        <f t="shared" si="5"/>
        <v>50137</v>
      </c>
      <c r="F98" s="43">
        <v>743</v>
      </c>
      <c r="G98" s="44">
        <v>18</v>
      </c>
      <c r="H98" s="46">
        <v>4134</v>
      </c>
      <c r="I98" s="43">
        <v>1027</v>
      </c>
      <c r="J98" s="44">
        <v>23.6</v>
      </c>
      <c r="K98" s="46">
        <v>4354</v>
      </c>
      <c r="L98" s="43">
        <v>1162</v>
      </c>
      <c r="M98" s="44">
        <v>26.6</v>
      </c>
      <c r="N98" s="46">
        <v>4377</v>
      </c>
      <c r="O98" s="43">
        <v>1307</v>
      </c>
      <c r="P98" s="44">
        <v>29.8</v>
      </c>
      <c r="Q98" s="46">
        <v>4392</v>
      </c>
      <c r="R98" s="43">
        <v>1394</v>
      </c>
      <c r="S98" s="44">
        <v>31.2</v>
      </c>
      <c r="T98" s="46">
        <v>4465</v>
      </c>
      <c r="U98" s="43">
        <v>1564</v>
      </c>
      <c r="V98" s="44">
        <v>34</v>
      </c>
      <c r="W98" s="46">
        <v>4601</v>
      </c>
      <c r="X98" s="43">
        <v>1571</v>
      </c>
      <c r="Y98" s="44">
        <v>35.6</v>
      </c>
      <c r="Z98" s="46">
        <v>4410</v>
      </c>
      <c r="AA98" s="43">
        <v>1358</v>
      </c>
      <c r="AB98" s="44">
        <v>37.299999999999997</v>
      </c>
      <c r="AC98" s="46">
        <v>3640</v>
      </c>
      <c r="AD98" s="43">
        <v>1377</v>
      </c>
      <c r="AE98" s="44">
        <v>37.700000000000003</v>
      </c>
      <c r="AF98" s="46">
        <v>3650</v>
      </c>
      <c r="AG98" s="43">
        <v>1516</v>
      </c>
      <c r="AH98" s="44">
        <v>39.299999999999997</v>
      </c>
      <c r="AI98" s="46">
        <v>3857</v>
      </c>
      <c r="AJ98" s="43">
        <v>1543</v>
      </c>
      <c r="AK98" s="44">
        <v>37.799999999999997</v>
      </c>
      <c r="AL98" s="46">
        <v>4086</v>
      </c>
      <c r="AM98" s="43">
        <v>1534</v>
      </c>
      <c r="AN98" s="44">
        <v>36.799999999999997</v>
      </c>
      <c r="AO98" s="46">
        <v>4171</v>
      </c>
    </row>
    <row r="99" spans="1:41">
      <c r="A99" t="s">
        <v>67</v>
      </c>
      <c r="B99" t="s">
        <v>116</v>
      </c>
      <c r="C99" s="40">
        <f t="shared" si="3"/>
        <v>14694</v>
      </c>
      <c r="D99" s="41">
        <f t="shared" si="4"/>
        <v>31.850695799193652</v>
      </c>
      <c r="E99" s="54">
        <f t="shared" si="5"/>
        <v>46134</v>
      </c>
      <c r="F99" s="40">
        <v>524</v>
      </c>
      <c r="G99" s="41">
        <v>14</v>
      </c>
      <c r="H99" s="45">
        <v>3750</v>
      </c>
      <c r="I99" s="40">
        <v>885</v>
      </c>
      <c r="J99" s="41">
        <v>23.6</v>
      </c>
      <c r="K99" s="45">
        <v>3751</v>
      </c>
      <c r="L99" s="40">
        <v>1031</v>
      </c>
      <c r="M99" s="41">
        <v>26.1</v>
      </c>
      <c r="N99" s="45">
        <v>3957</v>
      </c>
      <c r="O99" s="40">
        <v>1203</v>
      </c>
      <c r="P99" s="41">
        <v>30.6</v>
      </c>
      <c r="Q99" s="45">
        <v>3938</v>
      </c>
      <c r="R99" s="40">
        <v>1426</v>
      </c>
      <c r="S99" s="41">
        <v>35.1</v>
      </c>
      <c r="T99" s="45">
        <v>4058</v>
      </c>
      <c r="U99" s="40">
        <v>1412</v>
      </c>
      <c r="V99" s="41">
        <v>35.299999999999997</v>
      </c>
      <c r="W99" s="45">
        <v>3999</v>
      </c>
      <c r="X99" s="40">
        <v>1568</v>
      </c>
      <c r="Y99" s="41">
        <v>38.799999999999997</v>
      </c>
      <c r="Z99" s="45">
        <v>4038</v>
      </c>
      <c r="AA99" s="40">
        <v>1295</v>
      </c>
      <c r="AB99" s="41">
        <v>36</v>
      </c>
      <c r="AC99" s="45">
        <v>3596</v>
      </c>
      <c r="AD99" s="40">
        <v>1283</v>
      </c>
      <c r="AE99" s="41">
        <v>35.5</v>
      </c>
      <c r="AF99" s="45">
        <v>3619</v>
      </c>
      <c r="AG99" s="40">
        <v>1354</v>
      </c>
      <c r="AH99" s="41">
        <v>36.5</v>
      </c>
      <c r="AI99" s="45">
        <v>3709</v>
      </c>
      <c r="AJ99" s="40">
        <v>1345</v>
      </c>
      <c r="AK99" s="41">
        <v>35.4</v>
      </c>
      <c r="AL99" s="45">
        <v>3802</v>
      </c>
      <c r="AM99" s="40">
        <v>1368</v>
      </c>
      <c r="AN99" s="41">
        <v>34.9</v>
      </c>
      <c r="AO99" s="45">
        <v>3917</v>
      </c>
    </row>
    <row r="100" spans="1:41">
      <c r="A100" s="42" t="s">
        <v>67</v>
      </c>
      <c r="B100" s="42" t="s">
        <v>119</v>
      </c>
      <c r="C100" s="43">
        <f t="shared" si="3"/>
        <v>17270</v>
      </c>
      <c r="D100" s="44">
        <f t="shared" si="4"/>
        <v>36.834808574170843</v>
      </c>
      <c r="E100" s="55">
        <f t="shared" si="5"/>
        <v>46885</v>
      </c>
      <c r="F100" s="43">
        <v>785</v>
      </c>
      <c r="G100" s="44">
        <v>23.1</v>
      </c>
      <c r="H100" s="46">
        <v>3401</v>
      </c>
      <c r="I100" s="43">
        <v>1173</v>
      </c>
      <c r="J100" s="44">
        <v>31.3</v>
      </c>
      <c r="K100" s="46">
        <v>3753</v>
      </c>
      <c r="L100" s="43">
        <v>1224</v>
      </c>
      <c r="M100" s="44">
        <v>33.6</v>
      </c>
      <c r="N100" s="46">
        <v>3641</v>
      </c>
      <c r="O100" s="43">
        <v>1471</v>
      </c>
      <c r="P100" s="44">
        <v>36.5</v>
      </c>
      <c r="Q100" s="46">
        <v>4036</v>
      </c>
      <c r="R100" s="43">
        <v>1547</v>
      </c>
      <c r="S100" s="44">
        <v>38.299999999999997</v>
      </c>
      <c r="T100" s="46">
        <v>4035</v>
      </c>
      <c r="U100" s="43">
        <v>1666</v>
      </c>
      <c r="V100" s="44">
        <v>38.9</v>
      </c>
      <c r="W100" s="46">
        <v>4279</v>
      </c>
      <c r="X100" s="43">
        <v>1605</v>
      </c>
      <c r="Y100" s="44">
        <v>38.700000000000003</v>
      </c>
      <c r="Z100" s="46">
        <v>4148</v>
      </c>
      <c r="AA100" s="43">
        <v>1550</v>
      </c>
      <c r="AB100" s="44">
        <v>41.8</v>
      </c>
      <c r="AC100" s="46">
        <v>3711</v>
      </c>
      <c r="AD100" s="43">
        <v>1607</v>
      </c>
      <c r="AE100" s="44">
        <v>41.9</v>
      </c>
      <c r="AF100" s="46">
        <v>3835</v>
      </c>
      <c r="AG100" s="43">
        <v>1584</v>
      </c>
      <c r="AH100" s="44">
        <v>39.9</v>
      </c>
      <c r="AI100" s="46">
        <v>3974</v>
      </c>
      <c r="AJ100" s="43">
        <v>1522</v>
      </c>
      <c r="AK100" s="44">
        <v>38.1</v>
      </c>
      <c r="AL100" s="46">
        <v>4000</v>
      </c>
      <c r="AM100" s="43">
        <v>1536</v>
      </c>
      <c r="AN100" s="44">
        <v>37.700000000000003</v>
      </c>
      <c r="AO100" s="46">
        <v>4072</v>
      </c>
    </row>
    <row r="101" spans="1:41">
      <c r="A101" t="s">
        <v>67</v>
      </c>
      <c r="B101" t="s">
        <v>123</v>
      </c>
      <c r="C101" s="40">
        <f t="shared" si="3"/>
        <v>12817</v>
      </c>
      <c r="D101" s="41">
        <f t="shared" si="4"/>
        <v>33.587526205450736</v>
      </c>
      <c r="E101" s="54">
        <f t="shared" si="5"/>
        <v>38160</v>
      </c>
      <c r="F101" s="40">
        <v>652</v>
      </c>
      <c r="G101" s="41">
        <v>22.7</v>
      </c>
      <c r="H101" s="45">
        <v>2875</v>
      </c>
      <c r="I101" s="40">
        <v>876</v>
      </c>
      <c r="J101" s="41">
        <v>28.3</v>
      </c>
      <c r="K101" s="45">
        <v>3092</v>
      </c>
      <c r="L101" s="40">
        <v>962</v>
      </c>
      <c r="M101" s="41">
        <v>31.3</v>
      </c>
      <c r="N101" s="45">
        <v>3072</v>
      </c>
      <c r="O101" s="40">
        <v>1067</v>
      </c>
      <c r="P101" s="41">
        <v>32.5</v>
      </c>
      <c r="Q101" s="45">
        <v>3282</v>
      </c>
      <c r="R101" s="40">
        <v>1188</v>
      </c>
      <c r="S101" s="41">
        <v>35.799999999999997</v>
      </c>
      <c r="T101" s="45">
        <v>3319</v>
      </c>
      <c r="U101" s="40">
        <v>1230</v>
      </c>
      <c r="V101" s="41">
        <v>36.6</v>
      </c>
      <c r="W101" s="45">
        <v>3360</v>
      </c>
      <c r="X101" s="40">
        <v>1315</v>
      </c>
      <c r="Y101" s="41">
        <v>38.700000000000003</v>
      </c>
      <c r="Z101" s="45">
        <v>3398</v>
      </c>
      <c r="AA101" s="40">
        <v>1055</v>
      </c>
      <c r="AB101" s="41">
        <v>35.299999999999997</v>
      </c>
      <c r="AC101" s="45">
        <v>2988</v>
      </c>
      <c r="AD101" s="40">
        <v>1234</v>
      </c>
      <c r="AE101" s="41">
        <v>38.6</v>
      </c>
      <c r="AF101" s="45">
        <v>3201</v>
      </c>
      <c r="AG101" s="40">
        <v>1147</v>
      </c>
      <c r="AH101" s="41">
        <v>35.6</v>
      </c>
      <c r="AI101" s="45">
        <v>3219</v>
      </c>
      <c r="AJ101" s="40">
        <v>1050</v>
      </c>
      <c r="AK101" s="41">
        <v>33.4</v>
      </c>
      <c r="AL101" s="45">
        <v>3144</v>
      </c>
      <c r="AM101" s="40">
        <v>1041</v>
      </c>
      <c r="AN101" s="41">
        <v>32.4</v>
      </c>
      <c r="AO101" s="45">
        <v>3210</v>
      </c>
    </row>
    <row r="102" spans="1:41">
      <c r="A102" s="42" t="s">
        <v>67</v>
      </c>
      <c r="B102" s="42" t="s">
        <v>124</v>
      </c>
      <c r="C102" s="43">
        <f t="shared" si="3"/>
        <v>13479</v>
      </c>
      <c r="D102" s="44">
        <f t="shared" si="4"/>
        <v>48.863512778684068</v>
      </c>
      <c r="E102" s="55">
        <f t="shared" si="5"/>
        <v>27585</v>
      </c>
      <c r="F102" s="43">
        <v>706</v>
      </c>
      <c r="G102" s="44">
        <v>34.200000000000003</v>
      </c>
      <c r="H102" s="46">
        <v>2063</v>
      </c>
      <c r="I102" s="43">
        <v>888</v>
      </c>
      <c r="J102" s="44">
        <v>43.2</v>
      </c>
      <c r="K102" s="46">
        <v>2054</v>
      </c>
      <c r="L102" s="43">
        <v>922</v>
      </c>
      <c r="M102" s="44">
        <v>43.2</v>
      </c>
      <c r="N102" s="46">
        <v>2134</v>
      </c>
      <c r="O102" s="43">
        <v>971</v>
      </c>
      <c r="P102" s="44">
        <v>44.8</v>
      </c>
      <c r="Q102" s="46">
        <v>2169</v>
      </c>
      <c r="R102" s="43">
        <v>1031</v>
      </c>
      <c r="S102" s="44">
        <v>45.3</v>
      </c>
      <c r="T102" s="46">
        <v>2277</v>
      </c>
      <c r="U102" s="43">
        <v>1159</v>
      </c>
      <c r="V102" s="44">
        <v>48.9</v>
      </c>
      <c r="W102" s="46">
        <v>2368</v>
      </c>
      <c r="X102" s="43">
        <v>1278</v>
      </c>
      <c r="Y102" s="44">
        <v>54.2</v>
      </c>
      <c r="Z102" s="46">
        <v>2360</v>
      </c>
      <c r="AA102" s="43">
        <v>1196</v>
      </c>
      <c r="AB102" s="44">
        <v>51.8</v>
      </c>
      <c r="AC102" s="46">
        <v>2310</v>
      </c>
      <c r="AD102" s="43">
        <v>1272</v>
      </c>
      <c r="AE102" s="44">
        <v>53.2</v>
      </c>
      <c r="AF102" s="46">
        <v>2393</v>
      </c>
      <c r="AG102" s="43">
        <v>1355</v>
      </c>
      <c r="AH102" s="44">
        <v>55.1</v>
      </c>
      <c r="AI102" s="46">
        <v>2460</v>
      </c>
      <c r="AJ102" s="43">
        <v>1327</v>
      </c>
      <c r="AK102" s="44">
        <v>53.3</v>
      </c>
      <c r="AL102" s="46">
        <v>2488</v>
      </c>
      <c r="AM102" s="43">
        <v>1374</v>
      </c>
      <c r="AN102" s="44">
        <v>54.8</v>
      </c>
      <c r="AO102" s="46">
        <v>2509</v>
      </c>
    </row>
    <row r="103" spans="1:41">
      <c r="A103" t="s">
        <v>67</v>
      </c>
      <c r="B103" t="s">
        <v>126</v>
      </c>
      <c r="C103" s="40">
        <f t="shared" si="3"/>
        <v>5186</v>
      </c>
      <c r="D103" s="41">
        <f t="shared" si="4"/>
        <v>32.233202809372862</v>
      </c>
      <c r="E103" s="54">
        <f t="shared" si="5"/>
        <v>16089</v>
      </c>
      <c r="F103" s="40">
        <v>222</v>
      </c>
      <c r="G103" s="41">
        <v>18.7</v>
      </c>
      <c r="H103" s="45">
        <v>1190</v>
      </c>
      <c r="I103" s="40">
        <v>289</v>
      </c>
      <c r="J103" s="41">
        <v>25.6</v>
      </c>
      <c r="K103" s="45">
        <v>1127</v>
      </c>
      <c r="L103" s="40">
        <v>335</v>
      </c>
      <c r="M103" s="41">
        <v>29.3</v>
      </c>
      <c r="N103" s="45">
        <v>1145</v>
      </c>
      <c r="O103" s="40">
        <v>398</v>
      </c>
      <c r="P103" s="41">
        <v>32.4</v>
      </c>
      <c r="Q103" s="45">
        <v>1230</v>
      </c>
      <c r="R103" s="40">
        <v>451</v>
      </c>
      <c r="S103" s="41">
        <v>36.299999999999997</v>
      </c>
      <c r="T103" s="45">
        <v>1241</v>
      </c>
      <c r="U103" s="40">
        <v>458</v>
      </c>
      <c r="V103" s="41">
        <v>36.4</v>
      </c>
      <c r="W103" s="45">
        <v>1258</v>
      </c>
      <c r="X103" s="40">
        <v>482</v>
      </c>
      <c r="Y103" s="41">
        <v>39.1</v>
      </c>
      <c r="Z103" s="45">
        <v>1234</v>
      </c>
      <c r="AA103" s="40">
        <v>461</v>
      </c>
      <c r="AB103" s="41">
        <v>31.3</v>
      </c>
      <c r="AC103" s="45">
        <v>1473</v>
      </c>
      <c r="AD103" s="40">
        <v>484</v>
      </c>
      <c r="AE103" s="41">
        <v>32.4</v>
      </c>
      <c r="AF103" s="45">
        <v>1494</v>
      </c>
      <c r="AG103" s="40">
        <v>541</v>
      </c>
      <c r="AH103" s="41">
        <v>35</v>
      </c>
      <c r="AI103" s="45">
        <v>1546</v>
      </c>
      <c r="AJ103" s="40">
        <v>527</v>
      </c>
      <c r="AK103" s="41">
        <v>33.5</v>
      </c>
      <c r="AL103" s="45">
        <v>1575</v>
      </c>
      <c r="AM103" s="40">
        <v>538</v>
      </c>
      <c r="AN103" s="41">
        <v>34.1</v>
      </c>
      <c r="AO103" s="45">
        <v>1576</v>
      </c>
    </row>
    <row r="104" spans="1:41">
      <c r="A104" s="42" t="s">
        <v>67</v>
      </c>
      <c r="B104" s="42" t="s">
        <v>128</v>
      </c>
      <c r="C104" s="43">
        <f t="shared" si="3"/>
        <v>9404</v>
      </c>
      <c r="D104" s="44">
        <f t="shared" si="4"/>
        <v>29.750079088895919</v>
      </c>
      <c r="E104" s="55">
        <f t="shared" si="5"/>
        <v>31610</v>
      </c>
      <c r="F104" s="43">
        <v>488</v>
      </c>
      <c r="G104" s="44">
        <v>18.600000000000001</v>
      </c>
      <c r="H104" s="46">
        <v>2624</v>
      </c>
      <c r="I104" s="43">
        <v>613</v>
      </c>
      <c r="J104" s="44">
        <v>23.3</v>
      </c>
      <c r="K104" s="46">
        <v>2630</v>
      </c>
      <c r="L104" s="43">
        <v>648</v>
      </c>
      <c r="M104" s="44">
        <v>24.8</v>
      </c>
      <c r="N104" s="46">
        <v>2611</v>
      </c>
      <c r="O104" s="43">
        <v>702</v>
      </c>
      <c r="P104" s="44">
        <v>26.8</v>
      </c>
      <c r="Q104" s="46">
        <v>2624</v>
      </c>
      <c r="R104" s="43">
        <v>810</v>
      </c>
      <c r="S104" s="44">
        <v>30.6</v>
      </c>
      <c r="T104" s="46">
        <v>2649</v>
      </c>
      <c r="U104" s="43">
        <v>889</v>
      </c>
      <c r="V104" s="44">
        <v>32.1</v>
      </c>
      <c r="W104" s="46">
        <v>2769</v>
      </c>
      <c r="X104" s="43">
        <v>970</v>
      </c>
      <c r="Y104" s="44">
        <v>34.700000000000003</v>
      </c>
      <c r="Z104" s="46">
        <v>2797</v>
      </c>
      <c r="AA104" s="43">
        <v>779</v>
      </c>
      <c r="AB104" s="44">
        <v>31.3</v>
      </c>
      <c r="AC104" s="46">
        <v>2492</v>
      </c>
      <c r="AD104" s="43">
        <v>829</v>
      </c>
      <c r="AE104" s="44">
        <v>33.799999999999997</v>
      </c>
      <c r="AF104" s="46">
        <v>2453</v>
      </c>
      <c r="AG104" s="43">
        <v>880</v>
      </c>
      <c r="AH104" s="44">
        <v>34.1</v>
      </c>
      <c r="AI104" s="46">
        <v>2578</v>
      </c>
      <c r="AJ104" s="43">
        <v>894</v>
      </c>
      <c r="AK104" s="44">
        <v>33.5</v>
      </c>
      <c r="AL104" s="46">
        <v>2666</v>
      </c>
      <c r="AM104" s="43">
        <v>902</v>
      </c>
      <c r="AN104" s="44">
        <v>33.200000000000003</v>
      </c>
      <c r="AO104" s="46">
        <v>2717</v>
      </c>
    </row>
    <row r="105" spans="1:41">
      <c r="A105" t="s">
        <v>67</v>
      </c>
      <c r="B105" t="s">
        <v>129</v>
      </c>
      <c r="C105" s="40">
        <f t="shared" si="3"/>
        <v>7086</v>
      </c>
      <c r="D105" s="41">
        <f t="shared" si="4"/>
        <v>20.487466389105734</v>
      </c>
      <c r="E105" s="54">
        <f t="shared" si="5"/>
        <v>34587</v>
      </c>
      <c r="F105" s="40">
        <v>257</v>
      </c>
      <c r="G105" s="41">
        <v>8.8000000000000007</v>
      </c>
      <c r="H105" s="45">
        <v>2912</v>
      </c>
      <c r="I105" s="40">
        <v>405</v>
      </c>
      <c r="J105" s="41">
        <v>13.5</v>
      </c>
      <c r="K105" s="45">
        <v>2993</v>
      </c>
      <c r="L105" s="40">
        <v>469</v>
      </c>
      <c r="M105" s="41">
        <v>15.4</v>
      </c>
      <c r="N105" s="45">
        <v>3048</v>
      </c>
      <c r="O105" s="40">
        <v>514</v>
      </c>
      <c r="P105" s="41">
        <v>16.5</v>
      </c>
      <c r="Q105" s="45">
        <v>3125</v>
      </c>
      <c r="R105" s="40">
        <v>557</v>
      </c>
      <c r="S105" s="41">
        <v>18</v>
      </c>
      <c r="T105" s="45">
        <v>3092</v>
      </c>
      <c r="U105" s="40">
        <v>641</v>
      </c>
      <c r="V105" s="41">
        <v>20.6</v>
      </c>
      <c r="W105" s="45">
        <v>3108</v>
      </c>
      <c r="X105" s="40">
        <v>631</v>
      </c>
      <c r="Y105" s="41">
        <v>20.8</v>
      </c>
      <c r="Z105" s="45">
        <v>3030</v>
      </c>
      <c r="AA105" s="40">
        <v>647</v>
      </c>
      <c r="AB105" s="41">
        <v>26.1</v>
      </c>
      <c r="AC105" s="45">
        <v>2477</v>
      </c>
      <c r="AD105" s="40">
        <v>709</v>
      </c>
      <c r="AE105" s="41">
        <v>26.8</v>
      </c>
      <c r="AF105" s="45">
        <v>2647</v>
      </c>
      <c r="AG105" s="40">
        <v>749</v>
      </c>
      <c r="AH105" s="41">
        <v>28.2</v>
      </c>
      <c r="AI105" s="45">
        <v>2655</v>
      </c>
      <c r="AJ105" s="40">
        <v>727</v>
      </c>
      <c r="AK105" s="41">
        <v>26.5</v>
      </c>
      <c r="AL105" s="45">
        <v>2747</v>
      </c>
      <c r="AM105" s="40">
        <v>780</v>
      </c>
      <c r="AN105" s="41">
        <v>28.3</v>
      </c>
      <c r="AO105" s="45">
        <v>2753</v>
      </c>
    </row>
    <row r="106" spans="1:41">
      <c r="A106" s="42" t="s">
        <v>67</v>
      </c>
      <c r="B106" s="42" t="s">
        <v>131</v>
      </c>
      <c r="C106" s="43">
        <f t="shared" si="3"/>
        <v>8417</v>
      </c>
      <c r="D106" s="44">
        <f t="shared" si="4"/>
        <v>21.028305893521875</v>
      </c>
      <c r="E106" s="55">
        <f t="shared" si="5"/>
        <v>40027</v>
      </c>
      <c r="F106" s="43">
        <v>375</v>
      </c>
      <c r="G106" s="44">
        <v>11.7</v>
      </c>
      <c r="H106" s="46">
        <v>3200</v>
      </c>
      <c r="I106" s="43">
        <v>492</v>
      </c>
      <c r="J106" s="44">
        <v>14.8</v>
      </c>
      <c r="K106" s="46">
        <v>3325</v>
      </c>
      <c r="L106" s="43">
        <v>571</v>
      </c>
      <c r="M106" s="44">
        <v>17.2</v>
      </c>
      <c r="N106" s="46">
        <v>3317</v>
      </c>
      <c r="O106" s="43">
        <v>670</v>
      </c>
      <c r="P106" s="44">
        <v>19.3</v>
      </c>
      <c r="Q106" s="46">
        <v>3476</v>
      </c>
      <c r="R106" s="43">
        <v>731</v>
      </c>
      <c r="S106" s="44">
        <v>21</v>
      </c>
      <c r="T106" s="46">
        <v>3490</v>
      </c>
      <c r="U106" s="43">
        <v>805</v>
      </c>
      <c r="V106" s="44">
        <v>22</v>
      </c>
      <c r="W106" s="46">
        <v>3659</v>
      </c>
      <c r="X106" s="43">
        <v>808</v>
      </c>
      <c r="Y106" s="44">
        <v>23.2</v>
      </c>
      <c r="Z106" s="46">
        <v>3481</v>
      </c>
      <c r="AA106" s="43">
        <v>853</v>
      </c>
      <c r="AB106" s="44">
        <v>26.2</v>
      </c>
      <c r="AC106" s="46">
        <v>3258</v>
      </c>
      <c r="AD106" s="43">
        <v>827</v>
      </c>
      <c r="AE106" s="44">
        <v>24.9</v>
      </c>
      <c r="AF106" s="46">
        <v>3323</v>
      </c>
      <c r="AG106" s="43">
        <v>837</v>
      </c>
      <c r="AH106" s="44">
        <v>25.4</v>
      </c>
      <c r="AI106" s="46">
        <v>3295</v>
      </c>
      <c r="AJ106" s="43">
        <v>776</v>
      </c>
      <c r="AK106" s="44">
        <v>24.6</v>
      </c>
      <c r="AL106" s="46">
        <v>3156</v>
      </c>
      <c r="AM106" s="43">
        <v>672</v>
      </c>
      <c r="AN106" s="44">
        <v>22.1</v>
      </c>
      <c r="AO106" s="46">
        <v>3047</v>
      </c>
    </row>
    <row r="107" spans="1:41">
      <c r="A107" t="s">
        <v>67</v>
      </c>
      <c r="B107" t="s">
        <v>134</v>
      </c>
      <c r="C107" s="40">
        <f t="shared" si="3"/>
        <v>11287</v>
      </c>
      <c r="D107" s="41">
        <f t="shared" si="4"/>
        <v>25.431481231129737</v>
      </c>
      <c r="E107" s="54">
        <f t="shared" si="5"/>
        <v>44382</v>
      </c>
      <c r="F107" s="40">
        <v>579</v>
      </c>
      <c r="G107" s="41">
        <v>16.399999999999999</v>
      </c>
      <c r="H107" s="45">
        <v>3533</v>
      </c>
      <c r="I107" s="40">
        <v>698</v>
      </c>
      <c r="J107" s="41">
        <v>20.100000000000001</v>
      </c>
      <c r="K107" s="45">
        <v>3470</v>
      </c>
      <c r="L107" s="40">
        <v>850</v>
      </c>
      <c r="M107" s="41">
        <v>22.8</v>
      </c>
      <c r="N107" s="45">
        <v>3728</v>
      </c>
      <c r="O107" s="40">
        <v>909</v>
      </c>
      <c r="P107" s="41">
        <v>24.3</v>
      </c>
      <c r="Q107" s="45">
        <v>3739</v>
      </c>
      <c r="R107" s="40">
        <v>979</v>
      </c>
      <c r="S107" s="41">
        <v>26.1</v>
      </c>
      <c r="T107" s="45">
        <v>3752</v>
      </c>
      <c r="U107" s="40">
        <v>1013</v>
      </c>
      <c r="V107" s="41">
        <v>26.5</v>
      </c>
      <c r="W107" s="45">
        <v>3822</v>
      </c>
      <c r="X107" s="40">
        <v>1035</v>
      </c>
      <c r="Y107" s="41">
        <v>26.8</v>
      </c>
      <c r="Z107" s="45">
        <v>3863</v>
      </c>
      <c r="AA107" s="40">
        <v>1002</v>
      </c>
      <c r="AB107" s="41">
        <v>27.8</v>
      </c>
      <c r="AC107" s="45">
        <v>3611</v>
      </c>
      <c r="AD107" s="40">
        <v>1038</v>
      </c>
      <c r="AE107" s="41">
        <v>29.2</v>
      </c>
      <c r="AF107" s="45">
        <v>3557</v>
      </c>
      <c r="AG107" s="40">
        <v>1046</v>
      </c>
      <c r="AH107" s="41">
        <v>28.3</v>
      </c>
      <c r="AI107" s="45">
        <v>3692</v>
      </c>
      <c r="AJ107" s="40">
        <v>1074</v>
      </c>
      <c r="AK107" s="41">
        <v>28.2</v>
      </c>
      <c r="AL107" s="45">
        <v>3813</v>
      </c>
      <c r="AM107" s="40">
        <v>1064</v>
      </c>
      <c r="AN107" s="41">
        <v>28</v>
      </c>
      <c r="AO107" s="45">
        <v>3802</v>
      </c>
    </row>
    <row r="108" spans="1:41">
      <c r="A108" s="42" t="s">
        <v>67</v>
      </c>
      <c r="B108" s="42" t="s">
        <v>135</v>
      </c>
      <c r="C108" s="43">
        <f t="shared" si="3"/>
        <v>9784</v>
      </c>
      <c r="D108" s="44">
        <f t="shared" si="4"/>
        <v>25.498423288420941</v>
      </c>
      <c r="E108" s="55">
        <f t="shared" si="5"/>
        <v>38371</v>
      </c>
      <c r="F108" s="43">
        <v>339</v>
      </c>
      <c r="G108" s="44">
        <v>11.5</v>
      </c>
      <c r="H108" s="46">
        <v>2961</v>
      </c>
      <c r="I108" s="43">
        <v>506</v>
      </c>
      <c r="J108" s="44">
        <v>17</v>
      </c>
      <c r="K108" s="46">
        <v>2977</v>
      </c>
      <c r="L108" s="43">
        <v>640</v>
      </c>
      <c r="M108" s="44">
        <v>20.7</v>
      </c>
      <c r="N108" s="46">
        <v>3093</v>
      </c>
      <c r="O108" s="43">
        <v>716</v>
      </c>
      <c r="P108" s="44">
        <v>22.9</v>
      </c>
      <c r="Q108" s="46">
        <v>3123</v>
      </c>
      <c r="R108" s="43">
        <v>780</v>
      </c>
      <c r="S108" s="44">
        <v>24.5</v>
      </c>
      <c r="T108" s="46">
        <v>3183</v>
      </c>
      <c r="U108" s="43">
        <v>900</v>
      </c>
      <c r="V108" s="44">
        <v>27.2</v>
      </c>
      <c r="W108" s="46">
        <v>3304</v>
      </c>
      <c r="X108" s="43">
        <v>945</v>
      </c>
      <c r="Y108" s="44">
        <v>28.7</v>
      </c>
      <c r="Z108" s="46">
        <v>3297</v>
      </c>
      <c r="AA108" s="43">
        <v>924</v>
      </c>
      <c r="AB108" s="44">
        <v>29.6</v>
      </c>
      <c r="AC108" s="46">
        <v>3126</v>
      </c>
      <c r="AD108" s="43">
        <v>1000</v>
      </c>
      <c r="AE108" s="44">
        <v>30.9</v>
      </c>
      <c r="AF108" s="46">
        <v>3238</v>
      </c>
      <c r="AG108" s="43">
        <v>1037</v>
      </c>
      <c r="AH108" s="44">
        <v>31.2</v>
      </c>
      <c r="AI108" s="46">
        <v>3324</v>
      </c>
      <c r="AJ108" s="43">
        <v>991</v>
      </c>
      <c r="AK108" s="44">
        <v>29.4</v>
      </c>
      <c r="AL108" s="46">
        <v>3367</v>
      </c>
      <c r="AM108" s="43">
        <v>1006</v>
      </c>
      <c r="AN108" s="44">
        <v>29.8</v>
      </c>
      <c r="AO108" s="46">
        <v>3378</v>
      </c>
    </row>
    <row r="109" spans="1:41">
      <c r="A109" t="s">
        <v>67</v>
      </c>
      <c r="B109" t="s">
        <v>138</v>
      </c>
      <c r="C109" s="40">
        <f t="shared" si="3"/>
        <v>9659</v>
      </c>
      <c r="D109" s="41">
        <f t="shared" si="4"/>
        <v>51.561415683553093</v>
      </c>
      <c r="E109" s="54">
        <f t="shared" si="5"/>
        <v>18733</v>
      </c>
      <c r="F109" s="40">
        <v>535</v>
      </c>
      <c r="G109" s="41">
        <v>35.299999999999997</v>
      </c>
      <c r="H109" s="45">
        <v>1517</v>
      </c>
      <c r="I109" s="40">
        <v>649</v>
      </c>
      <c r="J109" s="41">
        <v>43.3</v>
      </c>
      <c r="K109" s="45">
        <v>1500</v>
      </c>
      <c r="L109" s="40">
        <v>745</v>
      </c>
      <c r="M109" s="41">
        <v>46.9</v>
      </c>
      <c r="N109" s="45">
        <v>1590</v>
      </c>
      <c r="O109" s="40">
        <v>852</v>
      </c>
      <c r="P109" s="41">
        <v>50.8</v>
      </c>
      <c r="Q109" s="45">
        <v>1676</v>
      </c>
      <c r="R109" s="40">
        <v>904</v>
      </c>
      <c r="S109" s="41">
        <v>51.6</v>
      </c>
      <c r="T109" s="45">
        <v>1751</v>
      </c>
      <c r="U109" s="40">
        <v>894</v>
      </c>
      <c r="V109" s="41">
        <v>52</v>
      </c>
      <c r="W109" s="45">
        <v>1718</v>
      </c>
      <c r="X109" s="40">
        <v>943</v>
      </c>
      <c r="Y109" s="41">
        <v>54.7</v>
      </c>
      <c r="Z109" s="45">
        <v>1725</v>
      </c>
      <c r="AA109" s="40">
        <v>801</v>
      </c>
      <c r="AB109" s="41">
        <v>59.4</v>
      </c>
      <c r="AC109" s="45">
        <v>1349</v>
      </c>
      <c r="AD109" s="40">
        <v>815</v>
      </c>
      <c r="AE109" s="41">
        <v>58.7</v>
      </c>
      <c r="AF109" s="45">
        <v>1388</v>
      </c>
      <c r="AG109" s="40">
        <v>805</v>
      </c>
      <c r="AH109" s="41">
        <v>56.5</v>
      </c>
      <c r="AI109" s="45">
        <v>1424</v>
      </c>
      <c r="AJ109" s="40">
        <v>884</v>
      </c>
      <c r="AK109" s="41">
        <v>56.9</v>
      </c>
      <c r="AL109" s="45">
        <v>1553</v>
      </c>
      <c r="AM109" s="40">
        <v>832</v>
      </c>
      <c r="AN109" s="41">
        <v>54</v>
      </c>
      <c r="AO109" s="45">
        <v>1542</v>
      </c>
    </row>
    <row r="110" spans="1:41">
      <c r="A110" s="42" t="s">
        <v>67</v>
      </c>
      <c r="B110" s="42" t="s">
        <v>139</v>
      </c>
      <c r="C110" s="43">
        <f t="shared" si="3"/>
        <v>4222</v>
      </c>
      <c r="D110" s="44">
        <f t="shared" si="4"/>
        <v>37.679607318161537</v>
      </c>
      <c r="E110" s="55">
        <f t="shared" si="5"/>
        <v>11205</v>
      </c>
      <c r="F110" s="43">
        <v>197</v>
      </c>
      <c r="G110" s="44">
        <v>24.2</v>
      </c>
      <c r="H110" s="46">
        <v>814</v>
      </c>
      <c r="I110" s="43">
        <v>237</v>
      </c>
      <c r="J110" s="44">
        <v>29.8</v>
      </c>
      <c r="K110" s="46">
        <v>796</v>
      </c>
      <c r="L110" s="43">
        <v>269</v>
      </c>
      <c r="M110" s="44">
        <v>31.7</v>
      </c>
      <c r="N110" s="46">
        <v>848</v>
      </c>
      <c r="O110" s="43">
        <v>283</v>
      </c>
      <c r="P110" s="44">
        <v>33.1</v>
      </c>
      <c r="Q110" s="46">
        <v>856</v>
      </c>
      <c r="R110" s="43">
        <v>303</v>
      </c>
      <c r="S110" s="44">
        <v>35.200000000000003</v>
      </c>
      <c r="T110" s="46">
        <v>860</v>
      </c>
      <c r="U110" s="43">
        <v>355</v>
      </c>
      <c r="V110" s="44">
        <v>38.299999999999997</v>
      </c>
      <c r="W110" s="46">
        <v>927</v>
      </c>
      <c r="X110" s="43">
        <v>351</v>
      </c>
      <c r="Y110" s="44">
        <v>40.200000000000003</v>
      </c>
      <c r="Z110" s="46">
        <v>874</v>
      </c>
      <c r="AA110" s="43">
        <v>446</v>
      </c>
      <c r="AB110" s="44">
        <v>41.5</v>
      </c>
      <c r="AC110" s="46">
        <v>1074</v>
      </c>
      <c r="AD110" s="43">
        <v>447</v>
      </c>
      <c r="AE110" s="44">
        <v>42.9</v>
      </c>
      <c r="AF110" s="46">
        <v>1042</v>
      </c>
      <c r="AG110" s="43">
        <v>432</v>
      </c>
      <c r="AH110" s="44">
        <v>42.2</v>
      </c>
      <c r="AI110" s="46">
        <v>1025</v>
      </c>
      <c r="AJ110" s="43">
        <v>422</v>
      </c>
      <c r="AK110" s="44">
        <v>40.200000000000003</v>
      </c>
      <c r="AL110" s="46">
        <v>1051</v>
      </c>
      <c r="AM110" s="43">
        <v>480</v>
      </c>
      <c r="AN110" s="44">
        <v>46.2</v>
      </c>
      <c r="AO110" s="46">
        <v>1038</v>
      </c>
    </row>
    <row r="111" spans="1:41">
      <c r="A111" t="s">
        <v>67</v>
      </c>
      <c r="B111" t="s">
        <v>142</v>
      </c>
      <c r="C111" s="40">
        <f t="shared" si="3"/>
        <v>3820</v>
      </c>
      <c r="D111" s="41">
        <f t="shared" si="4"/>
        <v>16.974005776494113</v>
      </c>
      <c r="E111" s="54">
        <f t="shared" si="5"/>
        <v>22505</v>
      </c>
      <c r="F111" s="40">
        <v>170</v>
      </c>
      <c r="G111" s="41">
        <v>11.1</v>
      </c>
      <c r="H111" s="45">
        <v>1527</v>
      </c>
      <c r="I111" s="40">
        <v>238</v>
      </c>
      <c r="J111" s="41">
        <v>15</v>
      </c>
      <c r="K111" s="45">
        <v>1587</v>
      </c>
      <c r="L111" s="40">
        <v>254</v>
      </c>
      <c r="M111" s="41">
        <v>15.3</v>
      </c>
      <c r="N111" s="45">
        <v>1657</v>
      </c>
      <c r="O111" s="40">
        <v>303</v>
      </c>
      <c r="P111" s="41">
        <v>17.3</v>
      </c>
      <c r="Q111" s="45">
        <v>1755</v>
      </c>
      <c r="R111" s="40">
        <v>318</v>
      </c>
      <c r="S111" s="41">
        <v>17.399999999999999</v>
      </c>
      <c r="T111" s="45">
        <v>1832</v>
      </c>
      <c r="U111" s="40">
        <v>368</v>
      </c>
      <c r="V111" s="41">
        <v>20</v>
      </c>
      <c r="W111" s="45">
        <v>1842</v>
      </c>
      <c r="X111" s="40">
        <v>347</v>
      </c>
      <c r="Y111" s="41">
        <v>18</v>
      </c>
      <c r="Z111" s="45">
        <v>1926</v>
      </c>
      <c r="AA111" s="40">
        <v>367</v>
      </c>
      <c r="AB111" s="41">
        <v>18.100000000000001</v>
      </c>
      <c r="AC111" s="45">
        <v>2028</v>
      </c>
      <c r="AD111" s="40">
        <v>370</v>
      </c>
      <c r="AE111" s="41">
        <v>18.2</v>
      </c>
      <c r="AF111" s="45">
        <v>2038</v>
      </c>
      <c r="AG111" s="40">
        <v>359</v>
      </c>
      <c r="AH111" s="41">
        <v>16.899999999999999</v>
      </c>
      <c r="AI111" s="45">
        <v>2119</v>
      </c>
      <c r="AJ111" s="40">
        <v>350</v>
      </c>
      <c r="AK111" s="41">
        <v>16.7</v>
      </c>
      <c r="AL111" s="45">
        <v>2097</v>
      </c>
      <c r="AM111" s="40">
        <v>376</v>
      </c>
      <c r="AN111" s="41">
        <v>17.899999999999999</v>
      </c>
      <c r="AO111" s="45">
        <v>2097</v>
      </c>
    </row>
    <row r="112" spans="1:41">
      <c r="A112" s="42" t="s">
        <v>67</v>
      </c>
      <c r="B112" s="42" t="s">
        <v>145</v>
      </c>
      <c r="C112" s="43">
        <f t="shared" si="3"/>
        <v>11804</v>
      </c>
      <c r="D112" s="44">
        <f t="shared" si="4"/>
        <v>40.761076004005666</v>
      </c>
      <c r="E112" s="55">
        <f t="shared" si="5"/>
        <v>28959</v>
      </c>
      <c r="F112" s="43">
        <v>569</v>
      </c>
      <c r="G112" s="44">
        <v>24.8</v>
      </c>
      <c r="H112" s="46">
        <v>2292</v>
      </c>
      <c r="I112" s="43">
        <v>707</v>
      </c>
      <c r="J112" s="44">
        <v>30.5</v>
      </c>
      <c r="K112" s="46">
        <v>2322</v>
      </c>
      <c r="L112" s="43">
        <v>792</v>
      </c>
      <c r="M112" s="44">
        <v>33</v>
      </c>
      <c r="N112" s="46">
        <v>2397</v>
      </c>
      <c r="O112" s="43">
        <v>1005</v>
      </c>
      <c r="P112" s="44">
        <v>39.299999999999997</v>
      </c>
      <c r="Q112" s="46">
        <v>2556</v>
      </c>
      <c r="R112" s="43">
        <v>1092</v>
      </c>
      <c r="S112" s="44">
        <v>41.4</v>
      </c>
      <c r="T112" s="46">
        <v>2635</v>
      </c>
      <c r="U112" s="43">
        <v>1085</v>
      </c>
      <c r="V112" s="44">
        <v>41.5</v>
      </c>
      <c r="W112" s="46">
        <v>2613</v>
      </c>
      <c r="X112" s="43">
        <v>1207</v>
      </c>
      <c r="Y112" s="44">
        <v>44.3</v>
      </c>
      <c r="Z112" s="46">
        <v>2725</v>
      </c>
      <c r="AA112" s="43">
        <v>1065</v>
      </c>
      <c r="AB112" s="44">
        <v>48.2</v>
      </c>
      <c r="AC112" s="46">
        <v>2212</v>
      </c>
      <c r="AD112" s="43">
        <v>1025</v>
      </c>
      <c r="AE112" s="44">
        <v>45.3</v>
      </c>
      <c r="AF112" s="46">
        <v>2262</v>
      </c>
      <c r="AG112" s="43">
        <v>1055</v>
      </c>
      <c r="AH112" s="44">
        <v>46.6</v>
      </c>
      <c r="AI112" s="46">
        <v>2266</v>
      </c>
      <c r="AJ112" s="43">
        <v>1118</v>
      </c>
      <c r="AK112" s="44">
        <v>47.7</v>
      </c>
      <c r="AL112" s="46">
        <v>2342</v>
      </c>
      <c r="AM112" s="43">
        <v>1084</v>
      </c>
      <c r="AN112" s="44">
        <v>46.4</v>
      </c>
      <c r="AO112" s="46">
        <v>2337</v>
      </c>
    </row>
    <row r="113" spans="1:41">
      <c r="A113" t="s">
        <v>67</v>
      </c>
      <c r="B113" t="s">
        <v>150</v>
      </c>
      <c r="C113" s="40">
        <f t="shared" si="3"/>
        <v>10377</v>
      </c>
      <c r="D113" s="41">
        <f t="shared" si="4"/>
        <v>30.800510522097891</v>
      </c>
      <c r="E113" s="54">
        <f t="shared" si="5"/>
        <v>33691</v>
      </c>
      <c r="F113" s="40">
        <v>512</v>
      </c>
      <c r="G113" s="41">
        <v>17.399999999999999</v>
      </c>
      <c r="H113" s="45">
        <v>2943</v>
      </c>
      <c r="I113" s="40">
        <v>676</v>
      </c>
      <c r="J113" s="41">
        <v>22.2</v>
      </c>
      <c r="K113" s="45">
        <v>3049</v>
      </c>
      <c r="L113" s="40">
        <v>744</v>
      </c>
      <c r="M113" s="41">
        <v>24.4</v>
      </c>
      <c r="N113" s="45">
        <v>3055</v>
      </c>
      <c r="O113" s="40">
        <v>901</v>
      </c>
      <c r="P113" s="41">
        <v>28.7</v>
      </c>
      <c r="Q113" s="45">
        <v>3144</v>
      </c>
      <c r="R113" s="40">
        <v>912</v>
      </c>
      <c r="S113" s="41">
        <v>29.1</v>
      </c>
      <c r="T113" s="45">
        <v>3131</v>
      </c>
      <c r="U113" s="40">
        <v>954</v>
      </c>
      <c r="V113" s="41">
        <v>31</v>
      </c>
      <c r="W113" s="45">
        <v>3077</v>
      </c>
      <c r="X113" s="40">
        <v>1091</v>
      </c>
      <c r="Y113" s="41">
        <v>34.6</v>
      </c>
      <c r="Z113" s="45">
        <v>3150</v>
      </c>
      <c r="AA113" s="40">
        <v>922</v>
      </c>
      <c r="AB113" s="41">
        <v>38.700000000000003</v>
      </c>
      <c r="AC113" s="45">
        <v>2382</v>
      </c>
      <c r="AD113" s="40">
        <v>932</v>
      </c>
      <c r="AE113" s="41">
        <v>39.1</v>
      </c>
      <c r="AF113" s="45">
        <v>2384</v>
      </c>
      <c r="AG113" s="40">
        <v>942</v>
      </c>
      <c r="AH113" s="41">
        <v>38.6</v>
      </c>
      <c r="AI113" s="45">
        <v>2442</v>
      </c>
      <c r="AJ113" s="40">
        <v>892</v>
      </c>
      <c r="AK113" s="41">
        <v>36.200000000000003</v>
      </c>
      <c r="AL113" s="45">
        <v>2466</v>
      </c>
      <c r="AM113" s="40">
        <v>899</v>
      </c>
      <c r="AN113" s="41">
        <v>36.4</v>
      </c>
      <c r="AO113" s="45">
        <v>2468</v>
      </c>
    </row>
    <row r="114" spans="1:41">
      <c r="A114" s="42" t="s">
        <v>67</v>
      </c>
      <c r="B114" s="42" t="s">
        <v>156</v>
      </c>
      <c r="C114" s="43">
        <f t="shared" si="3"/>
        <v>6975</v>
      </c>
      <c r="D114" s="44">
        <f t="shared" si="4"/>
        <v>29.43658999788985</v>
      </c>
      <c r="E114" s="55">
        <f t="shared" si="5"/>
        <v>23695</v>
      </c>
      <c r="F114" s="43">
        <v>321</v>
      </c>
      <c r="G114" s="44">
        <v>16.600000000000001</v>
      </c>
      <c r="H114" s="46">
        <v>1930</v>
      </c>
      <c r="I114" s="43">
        <v>421</v>
      </c>
      <c r="J114" s="44">
        <v>22.1</v>
      </c>
      <c r="K114" s="46">
        <v>1904</v>
      </c>
      <c r="L114" s="43">
        <v>488</v>
      </c>
      <c r="M114" s="44">
        <v>24.5</v>
      </c>
      <c r="N114" s="46">
        <v>1992</v>
      </c>
      <c r="O114" s="43">
        <v>528</v>
      </c>
      <c r="P114" s="44">
        <v>25.1</v>
      </c>
      <c r="Q114" s="46">
        <v>2104</v>
      </c>
      <c r="R114" s="43">
        <v>603</v>
      </c>
      <c r="S114" s="44">
        <v>29</v>
      </c>
      <c r="T114" s="46">
        <v>2083</v>
      </c>
      <c r="U114" s="43">
        <v>689</v>
      </c>
      <c r="V114" s="44">
        <v>32.200000000000003</v>
      </c>
      <c r="W114" s="46">
        <v>2142</v>
      </c>
      <c r="X114" s="43">
        <v>654</v>
      </c>
      <c r="Y114" s="44">
        <v>31.7</v>
      </c>
      <c r="Z114" s="46">
        <v>2061</v>
      </c>
      <c r="AA114" s="43">
        <v>639</v>
      </c>
      <c r="AB114" s="44">
        <v>33.700000000000003</v>
      </c>
      <c r="AC114" s="46">
        <v>1898</v>
      </c>
      <c r="AD114" s="43">
        <v>677</v>
      </c>
      <c r="AE114" s="44">
        <v>35.5</v>
      </c>
      <c r="AF114" s="46">
        <v>1906</v>
      </c>
      <c r="AG114" s="43">
        <v>675</v>
      </c>
      <c r="AH114" s="44">
        <v>35.5</v>
      </c>
      <c r="AI114" s="46">
        <v>1900</v>
      </c>
      <c r="AJ114" s="43">
        <v>666</v>
      </c>
      <c r="AK114" s="44">
        <v>35.299999999999997</v>
      </c>
      <c r="AL114" s="46">
        <v>1889</v>
      </c>
      <c r="AM114" s="43">
        <v>614</v>
      </c>
      <c r="AN114" s="44">
        <v>32.6</v>
      </c>
      <c r="AO114" s="46">
        <v>1886</v>
      </c>
    </row>
    <row r="115" spans="1:41">
      <c r="A115" t="s">
        <v>67</v>
      </c>
      <c r="B115" t="s">
        <v>160</v>
      </c>
      <c r="C115" s="40">
        <f t="shared" si="3"/>
        <v>24349</v>
      </c>
      <c r="D115" s="41">
        <f t="shared" si="4"/>
        <v>45.942376271250403</v>
      </c>
      <c r="E115" s="54">
        <f t="shared" si="5"/>
        <v>52999</v>
      </c>
      <c r="F115" s="40">
        <v>764</v>
      </c>
      <c r="G115" s="41">
        <v>18.399999999999999</v>
      </c>
      <c r="H115" s="45">
        <v>4156</v>
      </c>
      <c r="I115" s="40">
        <v>1379</v>
      </c>
      <c r="J115" s="41">
        <v>32.4</v>
      </c>
      <c r="K115" s="45">
        <v>4251</v>
      </c>
      <c r="L115" s="40">
        <v>1728</v>
      </c>
      <c r="M115" s="41">
        <v>39.9</v>
      </c>
      <c r="N115" s="45">
        <v>4331</v>
      </c>
      <c r="O115" s="40">
        <v>1777</v>
      </c>
      <c r="P115" s="41">
        <v>40.5</v>
      </c>
      <c r="Q115" s="45">
        <v>4387</v>
      </c>
      <c r="R115" s="40">
        <v>2025</v>
      </c>
      <c r="S115" s="41">
        <v>45.1</v>
      </c>
      <c r="T115" s="45">
        <v>4486</v>
      </c>
      <c r="U115" s="40">
        <v>2076</v>
      </c>
      <c r="V115" s="41">
        <v>47.9</v>
      </c>
      <c r="W115" s="45">
        <v>4334</v>
      </c>
      <c r="X115" s="40">
        <v>2236</v>
      </c>
      <c r="Y115" s="41">
        <v>51.2</v>
      </c>
      <c r="Z115" s="45">
        <v>4368</v>
      </c>
      <c r="AA115" s="40">
        <v>2293</v>
      </c>
      <c r="AB115" s="41">
        <v>53.1</v>
      </c>
      <c r="AC115" s="45">
        <v>4322</v>
      </c>
      <c r="AD115" s="40">
        <v>2424</v>
      </c>
      <c r="AE115" s="41">
        <v>55.1</v>
      </c>
      <c r="AF115" s="45">
        <v>4396</v>
      </c>
      <c r="AG115" s="40">
        <v>2524</v>
      </c>
      <c r="AH115" s="41">
        <v>54.6</v>
      </c>
      <c r="AI115" s="45">
        <v>4620</v>
      </c>
      <c r="AJ115" s="40">
        <v>2573</v>
      </c>
      <c r="AK115" s="41">
        <v>55.2</v>
      </c>
      <c r="AL115" s="45">
        <v>4665</v>
      </c>
      <c r="AM115" s="40">
        <v>2550</v>
      </c>
      <c r="AN115" s="41">
        <v>54.5</v>
      </c>
      <c r="AO115" s="45">
        <v>4683</v>
      </c>
    </row>
    <row r="116" spans="1:41">
      <c r="A116" s="42" t="s">
        <v>67</v>
      </c>
      <c r="B116" s="42" t="s">
        <v>176</v>
      </c>
      <c r="C116" s="43">
        <f t="shared" si="3"/>
        <v>11591</v>
      </c>
      <c r="D116" s="44">
        <f t="shared" si="4"/>
        <v>23.88665636269964</v>
      </c>
      <c r="E116" s="55">
        <f t="shared" si="5"/>
        <v>48525</v>
      </c>
      <c r="F116" s="43">
        <v>486</v>
      </c>
      <c r="G116" s="44">
        <v>12.6</v>
      </c>
      <c r="H116" s="46">
        <v>3847</v>
      </c>
      <c r="I116" s="43">
        <v>798</v>
      </c>
      <c r="J116" s="44">
        <v>20.2</v>
      </c>
      <c r="K116" s="46">
        <v>3948</v>
      </c>
      <c r="L116" s="43">
        <v>834</v>
      </c>
      <c r="M116" s="44">
        <v>20.7</v>
      </c>
      <c r="N116" s="46">
        <v>4022</v>
      </c>
      <c r="O116" s="43">
        <v>924</v>
      </c>
      <c r="P116" s="44">
        <v>22.3</v>
      </c>
      <c r="Q116" s="46">
        <v>4144</v>
      </c>
      <c r="R116" s="43">
        <v>1027</v>
      </c>
      <c r="S116" s="44">
        <v>24.6</v>
      </c>
      <c r="T116" s="46">
        <v>4178</v>
      </c>
      <c r="U116" s="43">
        <v>1043</v>
      </c>
      <c r="V116" s="44">
        <v>24.7</v>
      </c>
      <c r="W116" s="46">
        <v>4217</v>
      </c>
      <c r="X116" s="43">
        <v>1122</v>
      </c>
      <c r="Y116" s="44">
        <v>26.8</v>
      </c>
      <c r="Z116" s="46">
        <v>4180</v>
      </c>
      <c r="AA116" s="43">
        <v>1070</v>
      </c>
      <c r="AB116" s="44">
        <v>27.9</v>
      </c>
      <c r="AC116" s="46">
        <v>3841</v>
      </c>
      <c r="AD116" s="43">
        <v>1128</v>
      </c>
      <c r="AE116" s="44">
        <v>28.3</v>
      </c>
      <c r="AF116" s="46">
        <v>3993</v>
      </c>
      <c r="AG116" s="43">
        <v>1089</v>
      </c>
      <c r="AH116" s="44">
        <v>27</v>
      </c>
      <c r="AI116" s="46">
        <v>4039</v>
      </c>
      <c r="AJ116" s="43">
        <v>1072</v>
      </c>
      <c r="AK116" s="44">
        <v>26.4</v>
      </c>
      <c r="AL116" s="46">
        <v>4065</v>
      </c>
      <c r="AM116" s="43">
        <v>998</v>
      </c>
      <c r="AN116" s="44">
        <v>24.6</v>
      </c>
      <c r="AO116" s="46">
        <v>4051</v>
      </c>
    </row>
    <row r="117" spans="1:41">
      <c r="A117" t="s">
        <v>67</v>
      </c>
      <c r="B117" t="s">
        <v>178</v>
      </c>
      <c r="C117" s="40">
        <f t="shared" si="3"/>
        <v>4117</v>
      </c>
      <c r="D117" s="41">
        <f t="shared" si="4"/>
        <v>15.999533654593504</v>
      </c>
      <c r="E117" s="54">
        <f t="shared" si="5"/>
        <v>25732</v>
      </c>
      <c r="F117" s="40">
        <v>215</v>
      </c>
      <c r="G117" s="41">
        <v>10.7</v>
      </c>
      <c r="H117" s="45">
        <v>2008</v>
      </c>
      <c r="I117" s="40">
        <v>234</v>
      </c>
      <c r="J117" s="41">
        <v>11.4</v>
      </c>
      <c r="K117" s="45">
        <v>2057</v>
      </c>
      <c r="L117" s="40">
        <v>243</v>
      </c>
      <c r="M117" s="41">
        <v>11.7</v>
      </c>
      <c r="N117" s="45">
        <v>2075</v>
      </c>
      <c r="O117" s="40">
        <v>288</v>
      </c>
      <c r="P117" s="41">
        <v>13.4</v>
      </c>
      <c r="Q117" s="45">
        <v>2155</v>
      </c>
      <c r="R117" s="40">
        <v>347</v>
      </c>
      <c r="S117" s="41">
        <v>15.7</v>
      </c>
      <c r="T117" s="45">
        <v>2208</v>
      </c>
      <c r="U117" s="40">
        <v>364</v>
      </c>
      <c r="V117" s="41">
        <v>15.9</v>
      </c>
      <c r="W117" s="45">
        <v>2295</v>
      </c>
      <c r="X117" s="40">
        <v>357</v>
      </c>
      <c r="Y117" s="41">
        <v>15.5</v>
      </c>
      <c r="Z117" s="45">
        <v>2304</v>
      </c>
      <c r="AA117" s="40">
        <v>427</v>
      </c>
      <c r="AB117" s="41">
        <v>20.399999999999999</v>
      </c>
      <c r="AC117" s="45">
        <v>2089</v>
      </c>
      <c r="AD117" s="40">
        <v>423</v>
      </c>
      <c r="AE117" s="41">
        <v>19.399999999999999</v>
      </c>
      <c r="AF117" s="45">
        <v>2182</v>
      </c>
      <c r="AG117" s="40">
        <v>443</v>
      </c>
      <c r="AH117" s="41">
        <v>20.3</v>
      </c>
      <c r="AI117" s="45">
        <v>2183</v>
      </c>
      <c r="AJ117" s="40">
        <v>396</v>
      </c>
      <c r="AK117" s="41">
        <v>18.7</v>
      </c>
      <c r="AL117" s="45">
        <v>2120</v>
      </c>
      <c r="AM117" s="40">
        <v>380</v>
      </c>
      <c r="AN117" s="41">
        <v>18.5</v>
      </c>
      <c r="AO117" s="45">
        <v>2056</v>
      </c>
    </row>
    <row r="118" spans="1:41">
      <c r="A118" s="42" t="s">
        <v>67</v>
      </c>
      <c r="B118" s="42" t="s">
        <v>194</v>
      </c>
      <c r="C118" s="43">
        <f t="shared" si="3"/>
        <v>14918</v>
      </c>
      <c r="D118" s="44">
        <f t="shared" si="4"/>
        <v>42.865352565944484</v>
      </c>
      <c r="E118" s="55">
        <f t="shared" si="5"/>
        <v>34802</v>
      </c>
      <c r="F118" s="43">
        <v>705</v>
      </c>
      <c r="G118" s="44">
        <v>30</v>
      </c>
      <c r="H118" s="46">
        <v>2354</v>
      </c>
      <c r="I118" s="43">
        <v>913</v>
      </c>
      <c r="J118" s="44">
        <v>36.4</v>
      </c>
      <c r="K118" s="46">
        <v>2509</v>
      </c>
      <c r="L118" s="43">
        <v>1067</v>
      </c>
      <c r="M118" s="44">
        <v>38.799999999999997</v>
      </c>
      <c r="N118" s="46">
        <v>2753</v>
      </c>
      <c r="O118" s="43">
        <v>1140</v>
      </c>
      <c r="P118" s="44">
        <v>42.2</v>
      </c>
      <c r="Q118" s="46">
        <v>2700</v>
      </c>
      <c r="R118" s="43">
        <v>1234</v>
      </c>
      <c r="S118" s="44">
        <v>43.7</v>
      </c>
      <c r="T118" s="46">
        <v>2827</v>
      </c>
      <c r="U118" s="43">
        <v>1303</v>
      </c>
      <c r="V118" s="44">
        <v>46.5</v>
      </c>
      <c r="W118" s="46">
        <v>2804</v>
      </c>
      <c r="X118" s="43">
        <v>1359</v>
      </c>
      <c r="Y118" s="44">
        <v>47.7</v>
      </c>
      <c r="Z118" s="46">
        <v>2850</v>
      </c>
      <c r="AA118" s="43">
        <v>1272</v>
      </c>
      <c r="AB118" s="44">
        <v>40.6</v>
      </c>
      <c r="AC118" s="46">
        <v>3134</v>
      </c>
      <c r="AD118" s="43">
        <v>1388</v>
      </c>
      <c r="AE118" s="44">
        <v>44.2</v>
      </c>
      <c r="AF118" s="46">
        <v>3141</v>
      </c>
      <c r="AG118" s="43">
        <v>1510</v>
      </c>
      <c r="AH118" s="44">
        <v>46.7</v>
      </c>
      <c r="AI118" s="46">
        <v>3233</v>
      </c>
      <c r="AJ118" s="43">
        <v>1501</v>
      </c>
      <c r="AK118" s="44">
        <v>45.6</v>
      </c>
      <c r="AL118" s="46">
        <v>3292</v>
      </c>
      <c r="AM118" s="43">
        <v>1526</v>
      </c>
      <c r="AN118" s="44">
        <v>47.6</v>
      </c>
      <c r="AO118" s="46">
        <v>3205</v>
      </c>
    </row>
    <row r="119" spans="1:41">
      <c r="A119" t="s">
        <v>67</v>
      </c>
      <c r="B119" t="s">
        <v>203</v>
      </c>
      <c r="C119" s="40">
        <f t="shared" si="3"/>
        <v>6463</v>
      </c>
      <c r="D119" s="41">
        <f t="shared" si="4"/>
        <v>18.502190031776934</v>
      </c>
      <c r="E119" s="54">
        <f t="shared" si="5"/>
        <v>34931</v>
      </c>
      <c r="F119" s="40">
        <v>268</v>
      </c>
      <c r="G119" s="41">
        <v>12</v>
      </c>
      <c r="H119" s="45">
        <v>2237</v>
      </c>
      <c r="I119" s="40">
        <v>343</v>
      </c>
      <c r="J119" s="41">
        <v>14.7</v>
      </c>
      <c r="K119" s="45">
        <v>2336</v>
      </c>
      <c r="L119" s="40">
        <v>398</v>
      </c>
      <c r="M119" s="41">
        <v>16.600000000000001</v>
      </c>
      <c r="N119" s="45">
        <v>2394</v>
      </c>
      <c r="O119" s="40">
        <v>442</v>
      </c>
      <c r="P119" s="41">
        <v>18</v>
      </c>
      <c r="Q119" s="45">
        <v>2457</v>
      </c>
      <c r="R119" s="40">
        <v>508</v>
      </c>
      <c r="S119" s="41">
        <v>19.7</v>
      </c>
      <c r="T119" s="45">
        <v>2583</v>
      </c>
      <c r="U119" s="40">
        <v>561</v>
      </c>
      <c r="V119" s="41">
        <v>20.7</v>
      </c>
      <c r="W119" s="45">
        <v>2708</v>
      </c>
      <c r="X119" s="40">
        <v>561</v>
      </c>
      <c r="Y119" s="41">
        <v>20.399999999999999</v>
      </c>
      <c r="Z119" s="45">
        <v>2753</v>
      </c>
      <c r="AA119" s="40">
        <v>652</v>
      </c>
      <c r="AB119" s="41">
        <v>18.8</v>
      </c>
      <c r="AC119" s="45">
        <v>3466</v>
      </c>
      <c r="AD119" s="40">
        <v>681</v>
      </c>
      <c r="AE119" s="41">
        <v>19.7</v>
      </c>
      <c r="AF119" s="45">
        <v>3453</v>
      </c>
      <c r="AG119" s="40">
        <v>721</v>
      </c>
      <c r="AH119" s="41">
        <v>20.100000000000001</v>
      </c>
      <c r="AI119" s="45">
        <v>3581</v>
      </c>
      <c r="AJ119" s="40">
        <v>661</v>
      </c>
      <c r="AK119" s="41">
        <v>18.899999999999999</v>
      </c>
      <c r="AL119" s="45">
        <v>3500</v>
      </c>
      <c r="AM119" s="40">
        <v>667</v>
      </c>
      <c r="AN119" s="41">
        <v>19.3</v>
      </c>
      <c r="AO119" s="45">
        <v>3463</v>
      </c>
    </row>
    <row r="120" spans="1:41">
      <c r="A120" s="42" t="s">
        <v>67</v>
      </c>
      <c r="B120" s="42" t="s">
        <v>209</v>
      </c>
      <c r="C120" s="43">
        <f t="shared" si="3"/>
        <v>16277</v>
      </c>
      <c r="D120" s="44">
        <f t="shared" si="4"/>
        <v>44.555458228402493</v>
      </c>
      <c r="E120" s="55">
        <f t="shared" si="5"/>
        <v>36532</v>
      </c>
      <c r="F120" s="43">
        <v>862</v>
      </c>
      <c r="G120" s="44">
        <v>29.5</v>
      </c>
      <c r="H120" s="46">
        <v>2919</v>
      </c>
      <c r="I120" s="43">
        <v>1122</v>
      </c>
      <c r="J120" s="44">
        <v>36.6</v>
      </c>
      <c r="K120" s="46">
        <v>3069</v>
      </c>
      <c r="L120" s="43">
        <v>1196</v>
      </c>
      <c r="M120" s="44">
        <v>39.6</v>
      </c>
      <c r="N120" s="46">
        <v>3020</v>
      </c>
      <c r="O120" s="43">
        <v>1351</v>
      </c>
      <c r="P120" s="44">
        <v>44.9</v>
      </c>
      <c r="Q120" s="46">
        <v>3011</v>
      </c>
      <c r="R120" s="43">
        <v>1508</v>
      </c>
      <c r="S120" s="44">
        <v>46.5</v>
      </c>
      <c r="T120" s="46">
        <v>3240</v>
      </c>
      <c r="U120" s="43">
        <v>1584</v>
      </c>
      <c r="V120" s="44">
        <v>48.5</v>
      </c>
      <c r="W120" s="46">
        <v>3264</v>
      </c>
      <c r="X120" s="43">
        <v>1594</v>
      </c>
      <c r="Y120" s="44">
        <v>51.5</v>
      </c>
      <c r="Z120" s="46">
        <v>3095</v>
      </c>
      <c r="AA120" s="43">
        <v>1347</v>
      </c>
      <c r="AB120" s="44">
        <v>46.4</v>
      </c>
      <c r="AC120" s="46">
        <v>2904</v>
      </c>
      <c r="AD120" s="43">
        <v>1311</v>
      </c>
      <c r="AE120" s="44">
        <v>45</v>
      </c>
      <c r="AF120" s="46">
        <v>2914</v>
      </c>
      <c r="AG120" s="43">
        <v>1462</v>
      </c>
      <c r="AH120" s="44">
        <v>47.3</v>
      </c>
      <c r="AI120" s="46">
        <v>3088</v>
      </c>
      <c r="AJ120" s="43">
        <v>1436</v>
      </c>
      <c r="AK120" s="44">
        <v>48.4</v>
      </c>
      <c r="AL120" s="46">
        <v>2966</v>
      </c>
      <c r="AM120" s="43">
        <v>1504</v>
      </c>
      <c r="AN120" s="44">
        <v>49.4</v>
      </c>
      <c r="AO120" s="46">
        <v>3042</v>
      </c>
    </row>
    <row r="121" spans="1:41">
      <c r="A121" t="s">
        <v>67</v>
      </c>
      <c r="B121" t="s">
        <v>213</v>
      </c>
      <c r="C121" s="40">
        <f t="shared" si="3"/>
        <v>10356</v>
      </c>
      <c r="D121" s="41">
        <f t="shared" si="4"/>
        <v>27.951417004048583</v>
      </c>
      <c r="E121" s="54">
        <f t="shared" si="5"/>
        <v>37050</v>
      </c>
      <c r="F121" s="40">
        <v>386</v>
      </c>
      <c r="G121" s="41">
        <v>12.3</v>
      </c>
      <c r="H121" s="45">
        <v>3150</v>
      </c>
      <c r="I121" s="40">
        <v>606</v>
      </c>
      <c r="J121" s="41">
        <v>19.3</v>
      </c>
      <c r="K121" s="45">
        <v>3148</v>
      </c>
      <c r="L121" s="40">
        <v>679</v>
      </c>
      <c r="M121" s="41">
        <v>20.8</v>
      </c>
      <c r="N121" s="45">
        <v>3264</v>
      </c>
      <c r="O121" s="40">
        <v>792</v>
      </c>
      <c r="P121" s="41">
        <v>25.1</v>
      </c>
      <c r="Q121" s="45">
        <v>3158</v>
      </c>
      <c r="R121" s="40">
        <v>909</v>
      </c>
      <c r="S121" s="41">
        <v>27.9</v>
      </c>
      <c r="T121" s="45">
        <v>3259</v>
      </c>
      <c r="U121" s="40">
        <v>1017</v>
      </c>
      <c r="V121" s="41">
        <v>30.8</v>
      </c>
      <c r="W121" s="45">
        <v>3305</v>
      </c>
      <c r="X121" s="40">
        <v>994</v>
      </c>
      <c r="Y121" s="41">
        <v>31</v>
      </c>
      <c r="Z121" s="45">
        <v>3205</v>
      </c>
      <c r="AA121" s="40">
        <v>946</v>
      </c>
      <c r="AB121" s="41">
        <v>34.700000000000003</v>
      </c>
      <c r="AC121" s="45">
        <v>2724</v>
      </c>
      <c r="AD121" s="40">
        <v>1041</v>
      </c>
      <c r="AE121" s="41">
        <v>36.200000000000003</v>
      </c>
      <c r="AF121" s="45">
        <v>2878</v>
      </c>
      <c r="AG121" s="40">
        <v>1095</v>
      </c>
      <c r="AH121" s="41">
        <v>36.1</v>
      </c>
      <c r="AI121" s="45">
        <v>3033</v>
      </c>
      <c r="AJ121" s="40">
        <v>948</v>
      </c>
      <c r="AK121" s="41">
        <v>31.6</v>
      </c>
      <c r="AL121" s="45">
        <v>3000</v>
      </c>
      <c r="AM121" s="40">
        <v>943</v>
      </c>
      <c r="AN121" s="41">
        <v>32.200000000000003</v>
      </c>
      <c r="AO121" s="45">
        <v>2926</v>
      </c>
    </row>
    <row r="122" spans="1:41">
      <c r="A122" s="42" t="s">
        <v>67</v>
      </c>
      <c r="B122" s="42" t="s">
        <v>214</v>
      </c>
      <c r="C122" s="43">
        <f t="shared" si="3"/>
        <v>9092</v>
      </c>
      <c r="D122" s="44">
        <f t="shared" si="4"/>
        <v>34.563771146169927</v>
      </c>
      <c r="E122" s="55">
        <f t="shared" si="5"/>
        <v>26305</v>
      </c>
      <c r="F122" s="43">
        <v>505</v>
      </c>
      <c r="G122" s="44">
        <v>21.6</v>
      </c>
      <c r="H122" s="46">
        <v>2334</v>
      </c>
      <c r="I122" s="43">
        <v>640</v>
      </c>
      <c r="J122" s="44">
        <v>27.5</v>
      </c>
      <c r="K122" s="46">
        <v>2325</v>
      </c>
      <c r="L122" s="43">
        <v>666</v>
      </c>
      <c r="M122" s="44">
        <v>28.1</v>
      </c>
      <c r="N122" s="46">
        <v>2368</v>
      </c>
      <c r="O122" s="43">
        <v>698</v>
      </c>
      <c r="P122" s="44">
        <v>30.9</v>
      </c>
      <c r="Q122" s="46">
        <v>2260</v>
      </c>
      <c r="R122" s="43">
        <v>792</v>
      </c>
      <c r="S122" s="44">
        <v>33.5</v>
      </c>
      <c r="T122" s="46">
        <v>2365</v>
      </c>
      <c r="U122" s="43">
        <v>818</v>
      </c>
      <c r="V122" s="44">
        <v>34.700000000000003</v>
      </c>
      <c r="W122" s="46">
        <v>2358</v>
      </c>
      <c r="X122" s="43">
        <v>907</v>
      </c>
      <c r="Y122" s="44">
        <v>39.299999999999997</v>
      </c>
      <c r="Z122" s="46">
        <v>2310</v>
      </c>
      <c r="AA122" s="43">
        <v>845</v>
      </c>
      <c r="AB122" s="44">
        <v>42.7</v>
      </c>
      <c r="AC122" s="46">
        <v>1977</v>
      </c>
      <c r="AD122" s="43">
        <v>763</v>
      </c>
      <c r="AE122" s="44">
        <v>40.299999999999997</v>
      </c>
      <c r="AF122" s="46">
        <v>1893</v>
      </c>
      <c r="AG122" s="43">
        <v>827</v>
      </c>
      <c r="AH122" s="44">
        <v>41.2</v>
      </c>
      <c r="AI122" s="46">
        <v>2007</v>
      </c>
      <c r="AJ122" s="43">
        <v>800</v>
      </c>
      <c r="AK122" s="44">
        <v>39.9</v>
      </c>
      <c r="AL122" s="46">
        <v>2006</v>
      </c>
      <c r="AM122" s="43">
        <v>831</v>
      </c>
      <c r="AN122" s="44">
        <v>39.5</v>
      </c>
      <c r="AO122" s="46">
        <v>2102</v>
      </c>
    </row>
    <row r="123" spans="1:41">
      <c r="A123" t="s">
        <v>67</v>
      </c>
      <c r="B123" t="s">
        <v>220</v>
      </c>
      <c r="C123" s="40">
        <f t="shared" si="3"/>
        <v>7507</v>
      </c>
      <c r="D123" s="41">
        <f t="shared" si="4"/>
        <v>46.924615576947119</v>
      </c>
      <c r="E123" s="54">
        <f t="shared" si="5"/>
        <v>15998</v>
      </c>
      <c r="F123" s="40">
        <v>301</v>
      </c>
      <c r="G123" s="41">
        <v>32.200000000000003</v>
      </c>
      <c r="H123" s="45">
        <v>936</v>
      </c>
      <c r="I123" s="40">
        <v>361</v>
      </c>
      <c r="J123" s="41">
        <v>36.4</v>
      </c>
      <c r="K123" s="45">
        <v>993</v>
      </c>
      <c r="L123" s="40">
        <v>434</v>
      </c>
      <c r="M123" s="41">
        <v>43.8</v>
      </c>
      <c r="N123" s="45">
        <v>991</v>
      </c>
      <c r="O123" s="40">
        <v>450</v>
      </c>
      <c r="P123" s="41">
        <v>43.9</v>
      </c>
      <c r="Q123" s="45">
        <v>1026</v>
      </c>
      <c r="R123" s="40">
        <v>494</v>
      </c>
      <c r="S123" s="41">
        <v>45.5</v>
      </c>
      <c r="T123" s="45">
        <v>1086</v>
      </c>
      <c r="U123" s="40">
        <v>555</v>
      </c>
      <c r="V123" s="41">
        <v>49.2</v>
      </c>
      <c r="W123" s="45">
        <v>1128</v>
      </c>
      <c r="X123" s="40">
        <v>516</v>
      </c>
      <c r="Y123" s="41">
        <v>46.6</v>
      </c>
      <c r="Z123" s="45">
        <v>1107</v>
      </c>
      <c r="AA123" s="40">
        <v>844</v>
      </c>
      <c r="AB123" s="41">
        <v>51.1</v>
      </c>
      <c r="AC123" s="45">
        <v>1652</v>
      </c>
      <c r="AD123" s="40">
        <v>859</v>
      </c>
      <c r="AE123" s="41">
        <v>50.5</v>
      </c>
      <c r="AF123" s="45">
        <v>1700</v>
      </c>
      <c r="AG123" s="40">
        <v>896</v>
      </c>
      <c r="AH123" s="41">
        <v>50.7</v>
      </c>
      <c r="AI123" s="45">
        <v>1769</v>
      </c>
      <c r="AJ123" s="40">
        <v>965</v>
      </c>
      <c r="AK123" s="41">
        <v>52.7</v>
      </c>
      <c r="AL123" s="45">
        <v>1832</v>
      </c>
      <c r="AM123" s="40">
        <v>832</v>
      </c>
      <c r="AN123" s="41">
        <v>46.8</v>
      </c>
      <c r="AO123" s="45">
        <v>1778</v>
      </c>
    </row>
    <row r="124" spans="1:41">
      <c r="A124" s="42" t="s">
        <v>86</v>
      </c>
      <c r="B124" s="42" t="s">
        <v>85</v>
      </c>
      <c r="C124" s="43">
        <f t="shared" si="3"/>
        <v>2450</v>
      </c>
      <c r="D124" s="44">
        <f t="shared" si="4"/>
        <v>14.275725439925417</v>
      </c>
      <c r="E124" s="55">
        <f t="shared" si="5"/>
        <v>17162</v>
      </c>
      <c r="F124" s="43">
        <v>97</v>
      </c>
      <c r="G124" s="44">
        <v>6.9</v>
      </c>
      <c r="H124" s="46">
        <v>1410</v>
      </c>
      <c r="I124" s="43">
        <v>127</v>
      </c>
      <c r="J124" s="44">
        <v>9.1</v>
      </c>
      <c r="K124" s="46">
        <v>1389</v>
      </c>
      <c r="L124" s="43">
        <v>152</v>
      </c>
      <c r="M124" s="44">
        <v>10.8</v>
      </c>
      <c r="N124" s="46">
        <v>1410</v>
      </c>
      <c r="O124" s="43">
        <v>177</v>
      </c>
      <c r="P124" s="44">
        <v>12.3</v>
      </c>
      <c r="Q124" s="46">
        <v>1436</v>
      </c>
      <c r="R124" s="43">
        <v>229</v>
      </c>
      <c r="S124" s="44">
        <v>16.5</v>
      </c>
      <c r="T124" s="46">
        <v>1386</v>
      </c>
      <c r="U124" s="43">
        <v>229</v>
      </c>
      <c r="V124" s="44">
        <v>16</v>
      </c>
      <c r="W124" s="46">
        <v>1431</v>
      </c>
      <c r="X124" s="43">
        <v>255</v>
      </c>
      <c r="Y124" s="44">
        <v>17.399999999999999</v>
      </c>
      <c r="Z124" s="46">
        <v>1463</v>
      </c>
      <c r="AA124" s="43">
        <v>221</v>
      </c>
      <c r="AB124" s="44">
        <v>15.7</v>
      </c>
      <c r="AC124" s="46">
        <v>1404</v>
      </c>
      <c r="AD124" s="43">
        <v>244</v>
      </c>
      <c r="AE124" s="44">
        <v>17.100000000000001</v>
      </c>
      <c r="AF124" s="46">
        <v>1430</v>
      </c>
      <c r="AG124" s="43">
        <v>249</v>
      </c>
      <c r="AH124" s="44">
        <v>16.600000000000001</v>
      </c>
      <c r="AI124" s="46">
        <v>1501</v>
      </c>
      <c r="AJ124" s="43">
        <v>246</v>
      </c>
      <c r="AK124" s="44">
        <v>17</v>
      </c>
      <c r="AL124" s="46">
        <v>1448</v>
      </c>
      <c r="AM124" s="43">
        <v>224</v>
      </c>
      <c r="AN124" s="44">
        <v>15.4</v>
      </c>
      <c r="AO124" s="46">
        <v>1454</v>
      </c>
    </row>
    <row r="125" spans="1:41">
      <c r="A125" t="s">
        <v>86</v>
      </c>
      <c r="B125" t="s">
        <v>89</v>
      </c>
      <c r="C125" s="40">
        <f t="shared" si="3"/>
        <v>7720</v>
      </c>
      <c r="D125" s="41">
        <f t="shared" si="4"/>
        <v>27.245456149638258</v>
      </c>
      <c r="E125" s="54">
        <f t="shared" si="5"/>
        <v>28335</v>
      </c>
      <c r="F125" s="40">
        <v>351</v>
      </c>
      <c r="G125" s="41">
        <v>17</v>
      </c>
      <c r="H125" s="45">
        <v>2065</v>
      </c>
      <c r="I125" s="40">
        <v>498</v>
      </c>
      <c r="J125" s="41">
        <v>22</v>
      </c>
      <c r="K125" s="45">
        <v>2260</v>
      </c>
      <c r="L125" s="40">
        <v>533</v>
      </c>
      <c r="M125" s="41">
        <v>23.8</v>
      </c>
      <c r="N125" s="45">
        <v>2237</v>
      </c>
      <c r="O125" s="40">
        <v>685</v>
      </c>
      <c r="P125" s="41">
        <v>29.2</v>
      </c>
      <c r="Q125" s="45">
        <v>2346</v>
      </c>
      <c r="R125" s="40">
        <v>715</v>
      </c>
      <c r="S125" s="41">
        <v>29.6</v>
      </c>
      <c r="T125" s="45">
        <v>2413</v>
      </c>
      <c r="U125" s="40">
        <v>738</v>
      </c>
      <c r="V125" s="41">
        <v>29.8</v>
      </c>
      <c r="W125" s="45">
        <v>2476</v>
      </c>
      <c r="X125" s="40">
        <v>742</v>
      </c>
      <c r="Y125" s="41">
        <v>29.8</v>
      </c>
      <c r="Z125" s="45">
        <v>2489</v>
      </c>
      <c r="AA125" s="40">
        <v>762</v>
      </c>
      <c r="AB125" s="41">
        <v>32.299999999999997</v>
      </c>
      <c r="AC125" s="45">
        <v>2362</v>
      </c>
      <c r="AD125" s="40">
        <v>681</v>
      </c>
      <c r="AE125" s="41">
        <v>29.1</v>
      </c>
      <c r="AF125" s="45">
        <v>2340</v>
      </c>
      <c r="AG125" s="40">
        <v>644</v>
      </c>
      <c r="AH125" s="41">
        <v>26.9</v>
      </c>
      <c r="AI125" s="45">
        <v>2398</v>
      </c>
      <c r="AJ125" s="40">
        <v>715</v>
      </c>
      <c r="AK125" s="41">
        <v>29.4</v>
      </c>
      <c r="AL125" s="45">
        <v>2433</v>
      </c>
      <c r="AM125" s="40">
        <v>656</v>
      </c>
      <c r="AN125" s="41">
        <v>26.1</v>
      </c>
      <c r="AO125" s="45">
        <v>2516</v>
      </c>
    </row>
    <row r="126" spans="1:41">
      <c r="A126" s="42" t="s">
        <v>86</v>
      </c>
      <c r="B126" s="42" t="s">
        <v>92</v>
      </c>
      <c r="C126" s="43">
        <f t="shared" si="3"/>
        <v>13836</v>
      </c>
      <c r="D126" s="44">
        <f t="shared" si="4"/>
        <v>17.546351485022953</v>
      </c>
      <c r="E126" s="55">
        <f t="shared" si="5"/>
        <v>78854</v>
      </c>
      <c r="F126" s="43">
        <v>630</v>
      </c>
      <c r="G126" s="44">
        <v>10.5</v>
      </c>
      <c r="H126" s="46">
        <v>5993</v>
      </c>
      <c r="I126" s="43">
        <v>897</v>
      </c>
      <c r="J126" s="44">
        <v>15</v>
      </c>
      <c r="K126" s="46">
        <v>5969</v>
      </c>
      <c r="L126" s="43">
        <v>1068</v>
      </c>
      <c r="M126" s="44">
        <v>17.2</v>
      </c>
      <c r="N126" s="46">
        <v>6194</v>
      </c>
      <c r="O126" s="43">
        <v>1224</v>
      </c>
      <c r="P126" s="44">
        <v>19.100000000000001</v>
      </c>
      <c r="Q126" s="46">
        <v>6414</v>
      </c>
      <c r="R126" s="43">
        <v>1287</v>
      </c>
      <c r="S126" s="44">
        <v>20.100000000000001</v>
      </c>
      <c r="T126" s="46">
        <v>6412</v>
      </c>
      <c r="U126" s="43">
        <v>1345</v>
      </c>
      <c r="V126" s="44">
        <v>20.6</v>
      </c>
      <c r="W126" s="46">
        <v>6536</v>
      </c>
      <c r="X126" s="43">
        <v>1354</v>
      </c>
      <c r="Y126" s="44">
        <v>20.399999999999999</v>
      </c>
      <c r="Z126" s="46">
        <v>6629</v>
      </c>
      <c r="AA126" s="43">
        <v>1293</v>
      </c>
      <c r="AB126" s="44">
        <v>18.7</v>
      </c>
      <c r="AC126" s="46">
        <v>6920</v>
      </c>
      <c r="AD126" s="43">
        <v>1258</v>
      </c>
      <c r="AE126" s="44">
        <v>18.100000000000001</v>
      </c>
      <c r="AF126" s="46">
        <v>6939</v>
      </c>
      <c r="AG126" s="43">
        <v>1238</v>
      </c>
      <c r="AH126" s="44">
        <v>17.5</v>
      </c>
      <c r="AI126" s="46">
        <v>7085</v>
      </c>
      <c r="AJ126" s="43">
        <v>1157</v>
      </c>
      <c r="AK126" s="44">
        <v>16.7</v>
      </c>
      <c r="AL126" s="46">
        <v>6922</v>
      </c>
      <c r="AM126" s="43">
        <v>1085</v>
      </c>
      <c r="AN126" s="44">
        <v>15.9</v>
      </c>
      <c r="AO126" s="46">
        <v>6841</v>
      </c>
    </row>
    <row r="127" spans="1:41">
      <c r="A127" t="s">
        <v>86</v>
      </c>
      <c r="B127" t="s">
        <v>118</v>
      </c>
      <c r="C127" s="40">
        <f t="shared" si="3"/>
        <v>16387</v>
      </c>
      <c r="D127" s="41">
        <f t="shared" si="4"/>
        <v>25.871895672492464</v>
      </c>
      <c r="E127" s="54">
        <f t="shared" si="5"/>
        <v>63339</v>
      </c>
      <c r="F127" s="40">
        <v>780</v>
      </c>
      <c r="G127" s="41">
        <v>16.399999999999999</v>
      </c>
      <c r="H127" s="45">
        <v>4765</v>
      </c>
      <c r="I127" s="40">
        <v>1003</v>
      </c>
      <c r="J127" s="41">
        <v>20.5</v>
      </c>
      <c r="K127" s="45">
        <v>4892</v>
      </c>
      <c r="L127" s="40">
        <v>1118</v>
      </c>
      <c r="M127" s="41">
        <v>22</v>
      </c>
      <c r="N127" s="45">
        <v>5086</v>
      </c>
      <c r="O127" s="40">
        <v>1301</v>
      </c>
      <c r="P127" s="41">
        <v>24.9</v>
      </c>
      <c r="Q127" s="45">
        <v>5222</v>
      </c>
      <c r="R127" s="40">
        <v>1428</v>
      </c>
      <c r="S127" s="41">
        <v>27.2</v>
      </c>
      <c r="T127" s="45">
        <v>5243</v>
      </c>
      <c r="U127" s="40">
        <v>1618</v>
      </c>
      <c r="V127" s="41">
        <v>29.7</v>
      </c>
      <c r="W127" s="45">
        <v>5453</v>
      </c>
      <c r="X127" s="40">
        <v>1700</v>
      </c>
      <c r="Y127" s="41">
        <v>30.8</v>
      </c>
      <c r="Z127" s="45">
        <v>5519</v>
      </c>
      <c r="AA127" s="40">
        <v>1587</v>
      </c>
      <c r="AB127" s="41">
        <v>29.7</v>
      </c>
      <c r="AC127" s="45">
        <v>5339</v>
      </c>
      <c r="AD127" s="40">
        <v>1578</v>
      </c>
      <c r="AE127" s="41">
        <v>28.7</v>
      </c>
      <c r="AF127" s="45">
        <v>5501</v>
      </c>
      <c r="AG127" s="40">
        <v>1542</v>
      </c>
      <c r="AH127" s="41">
        <v>27.7</v>
      </c>
      <c r="AI127" s="45">
        <v>5570</v>
      </c>
      <c r="AJ127" s="40">
        <v>1444</v>
      </c>
      <c r="AK127" s="41">
        <v>26.4</v>
      </c>
      <c r="AL127" s="45">
        <v>5478</v>
      </c>
      <c r="AM127" s="40">
        <v>1288</v>
      </c>
      <c r="AN127" s="41">
        <v>24.4</v>
      </c>
      <c r="AO127" s="45">
        <v>5271</v>
      </c>
    </row>
    <row r="128" spans="1:41">
      <c r="A128" s="42" t="s">
        <v>86</v>
      </c>
      <c r="B128" s="42" t="s">
        <v>127</v>
      </c>
      <c r="C128" s="43">
        <f t="shared" si="3"/>
        <v>37761</v>
      </c>
      <c r="D128" s="44">
        <f t="shared" si="4"/>
        <v>21.25703670344517</v>
      </c>
      <c r="E128" s="55">
        <f t="shared" si="5"/>
        <v>177640</v>
      </c>
      <c r="F128" s="43">
        <v>1488</v>
      </c>
      <c r="G128" s="44">
        <v>10.7</v>
      </c>
      <c r="H128" s="46">
        <v>13902</v>
      </c>
      <c r="I128" s="43">
        <v>2302</v>
      </c>
      <c r="J128" s="44">
        <v>16.3</v>
      </c>
      <c r="K128" s="46">
        <v>14121</v>
      </c>
      <c r="L128" s="43">
        <v>2737</v>
      </c>
      <c r="M128" s="44">
        <v>18.899999999999999</v>
      </c>
      <c r="N128" s="46">
        <v>14465</v>
      </c>
      <c r="O128" s="43">
        <v>3050</v>
      </c>
      <c r="P128" s="44">
        <v>20.9</v>
      </c>
      <c r="Q128" s="46">
        <v>14600</v>
      </c>
      <c r="R128" s="43">
        <v>3434</v>
      </c>
      <c r="S128" s="44">
        <v>22.9</v>
      </c>
      <c r="T128" s="46">
        <v>14972</v>
      </c>
      <c r="U128" s="43">
        <v>3761</v>
      </c>
      <c r="V128" s="44">
        <v>24.4</v>
      </c>
      <c r="W128" s="46">
        <v>15438</v>
      </c>
      <c r="X128" s="43">
        <v>3814</v>
      </c>
      <c r="Y128" s="44">
        <v>24.7</v>
      </c>
      <c r="Z128" s="46">
        <v>15466</v>
      </c>
      <c r="AA128" s="43">
        <v>3730</v>
      </c>
      <c r="AB128" s="44">
        <v>25.2</v>
      </c>
      <c r="AC128" s="46">
        <v>14789</v>
      </c>
      <c r="AD128" s="43">
        <v>3629</v>
      </c>
      <c r="AE128" s="44">
        <v>24.3</v>
      </c>
      <c r="AF128" s="46">
        <v>14922</v>
      </c>
      <c r="AG128" s="43">
        <v>3507</v>
      </c>
      <c r="AH128" s="44">
        <v>22.9</v>
      </c>
      <c r="AI128" s="46">
        <v>15349</v>
      </c>
      <c r="AJ128" s="43">
        <v>3284</v>
      </c>
      <c r="AK128" s="44">
        <v>21.8</v>
      </c>
      <c r="AL128" s="46">
        <v>15049</v>
      </c>
      <c r="AM128" s="43">
        <v>3025</v>
      </c>
      <c r="AN128" s="44">
        <v>20.8</v>
      </c>
      <c r="AO128" s="46">
        <v>14567</v>
      </c>
    </row>
    <row r="129" spans="1:41">
      <c r="A129" t="s">
        <v>86</v>
      </c>
      <c r="B129" t="s">
        <v>136</v>
      </c>
      <c r="C129" s="40">
        <f t="shared" si="3"/>
        <v>3935</v>
      </c>
      <c r="D129" s="41">
        <f t="shared" si="4"/>
        <v>26.827106626670304</v>
      </c>
      <c r="E129" s="54">
        <f t="shared" si="5"/>
        <v>14668</v>
      </c>
      <c r="F129" s="40">
        <v>131</v>
      </c>
      <c r="G129" s="41">
        <v>12.3</v>
      </c>
      <c r="H129" s="45">
        <v>1062</v>
      </c>
      <c r="I129" s="40">
        <v>164</v>
      </c>
      <c r="J129" s="41">
        <v>15.5</v>
      </c>
      <c r="K129" s="45">
        <v>1060</v>
      </c>
      <c r="L129" s="40">
        <v>234</v>
      </c>
      <c r="M129" s="41">
        <v>21.3</v>
      </c>
      <c r="N129" s="45">
        <v>1099</v>
      </c>
      <c r="O129" s="40">
        <v>323</v>
      </c>
      <c r="P129" s="41">
        <v>27.4</v>
      </c>
      <c r="Q129" s="45">
        <v>1177</v>
      </c>
      <c r="R129" s="40">
        <v>354</v>
      </c>
      <c r="S129" s="41">
        <v>27.7</v>
      </c>
      <c r="T129" s="45">
        <v>1279</v>
      </c>
      <c r="U129" s="40">
        <v>406</v>
      </c>
      <c r="V129" s="41">
        <v>32.700000000000003</v>
      </c>
      <c r="W129" s="45">
        <v>1243</v>
      </c>
      <c r="X129" s="40">
        <v>446</v>
      </c>
      <c r="Y129" s="41">
        <v>32.6</v>
      </c>
      <c r="Z129" s="45">
        <v>1370</v>
      </c>
      <c r="AA129" s="40">
        <v>452</v>
      </c>
      <c r="AB129" s="41">
        <v>33.799999999999997</v>
      </c>
      <c r="AC129" s="45">
        <v>1336</v>
      </c>
      <c r="AD129" s="40">
        <v>409</v>
      </c>
      <c r="AE129" s="41">
        <v>31.6</v>
      </c>
      <c r="AF129" s="45">
        <v>1295</v>
      </c>
      <c r="AG129" s="40">
        <v>346</v>
      </c>
      <c r="AH129" s="41">
        <v>26.7</v>
      </c>
      <c r="AI129" s="45">
        <v>1294</v>
      </c>
      <c r="AJ129" s="40">
        <v>353</v>
      </c>
      <c r="AK129" s="41">
        <v>28.5</v>
      </c>
      <c r="AL129" s="45">
        <v>1238</v>
      </c>
      <c r="AM129" s="40">
        <v>317</v>
      </c>
      <c r="AN129" s="41">
        <v>26.1</v>
      </c>
      <c r="AO129" s="45">
        <v>1215</v>
      </c>
    </row>
    <row r="130" spans="1:41">
      <c r="A130" s="42" t="s">
        <v>86</v>
      </c>
      <c r="B130" s="42" t="s">
        <v>140</v>
      </c>
      <c r="C130" s="43">
        <f t="shared" si="3"/>
        <v>61143</v>
      </c>
      <c r="D130" s="44">
        <f t="shared" si="4"/>
        <v>27.113089827103774</v>
      </c>
      <c r="E130" s="55">
        <f t="shared" si="5"/>
        <v>225511</v>
      </c>
      <c r="F130" s="43">
        <v>3093</v>
      </c>
      <c r="G130" s="44">
        <v>18.100000000000001</v>
      </c>
      <c r="H130" s="46">
        <v>17088</v>
      </c>
      <c r="I130" s="43">
        <v>3976</v>
      </c>
      <c r="J130" s="44">
        <v>23</v>
      </c>
      <c r="K130" s="46">
        <v>17328</v>
      </c>
      <c r="L130" s="43">
        <v>4587</v>
      </c>
      <c r="M130" s="44">
        <v>25.6</v>
      </c>
      <c r="N130" s="46">
        <v>17922</v>
      </c>
      <c r="O130" s="43">
        <v>5417</v>
      </c>
      <c r="P130" s="44">
        <v>29</v>
      </c>
      <c r="Q130" s="46">
        <v>18676</v>
      </c>
      <c r="R130" s="43">
        <v>5693</v>
      </c>
      <c r="S130" s="44">
        <v>30</v>
      </c>
      <c r="T130" s="46">
        <v>18977</v>
      </c>
      <c r="U130" s="43">
        <v>6015</v>
      </c>
      <c r="V130" s="44">
        <v>31.2</v>
      </c>
      <c r="W130" s="46">
        <v>19286</v>
      </c>
      <c r="X130" s="43">
        <v>6065</v>
      </c>
      <c r="Y130" s="44">
        <v>31.7</v>
      </c>
      <c r="Z130" s="46">
        <v>19107</v>
      </c>
      <c r="AA130" s="43">
        <v>5749</v>
      </c>
      <c r="AB130" s="44">
        <v>29.5</v>
      </c>
      <c r="AC130" s="46">
        <v>19505</v>
      </c>
      <c r="AD130" s="43">
        <v>5663</v>
      </c>
      <c r="AE130" s="44">
        <v>28.9</v>
      </c>
      <c r="AF130" s="46">
        <v>19601</v>
      </c>
      <c r="AG130" s="43">
        <v>5316</v>
      </c>
      <c r="AH130" s="44">
        <v>26.5</v>
      </c>
      <c r="AI130" s="46">
        <v>20036</v>
      </c>
      <c r="AJ130" s="43">
        <v>4999</v>
      </c>
      <c r="AK130" s="44">
        <v>25.9</v>
      </c>
      <c r="AL130" s="46">
        <v>19310</v>
      </c>
      <c r="AM130" s="43">
        <v>4570</v>
      </c>
      <c r="AN130" s="44">
        <v>24.5</v>
      </c>
      <c r="AO130" s="46">
        <v>18675</v>
      </c>
    </row>
    <row r="131" spans="1:41">
      <c r="A131" t="s">
        <v>86</v>
      </c>
      <c r="B131" t="s">
        <v>155</v>
      </c>
      <c r="C131" s="40">
        <f t="shared" si="3"/>
        <v>12658</v>
      </c>
      <c r="D131" s="41">
        <f t="shared" si="4"/>
        <v>27.824672469884813</v>
      </c>
      <c r="E131" s="54">
        <f t="shared" si="5"/>
        <v>45492</v>
      </c>
      <c r="F131" s="40">
        <v>577</v>
      </c>
      <c r="G131" s="41">
        <v>17.5</v>
      </c>
      <c r="H131" s="45">
        <v>3297</v>
      </c>
      <c r="I131" s="40">
        <v>849</v>
      </c>
      <c r="J131" s="41">
        <v>23.7</v>
      </c>
      <c r="K131" s="45">
        <v>3588</v>
      </c>
      <c r="L131" s="40">
        <v>912</v>
      </c>
      <c r="M131" s="41">
        <v>25.2</v>
      </c>
      <c r="N131" s="45">
        <v>3620</v>
      </c>
      <c r="O131" s="40">
        <v>1062</v>
      </c>
      <c r="P131" s="41">
        <v>28.4</v>
      </c>
      <c r="Q131" s="45">
        <v>3735</v>
      </c>
      <c r="R131" s="40">
        <v>1218</v>
      </c>
      <c r="S131" s="41">
        <v>32</v>
      </c>
      <c r="T131" s="45">
        <v>3808</v>
      </c>
      <c r="U131" s="40">
        <v>1256</v>
      </c>
      <c r="V131" s="41">
        <v>32.4</v>
      </c>
      <c r="W131" s="45">
        <v>3875</v>
      </c>
      <c r="X131" s="40">
        <v>1285</v>
      </c>
      <c r="Y131" s="41">
        <v>33.1</v>
      </c>
      <c r="Z131" s="45">
        <v>3879</v>
      </c>
      <c r="AA131" s="40">
        <v>1198</v>
      </c>
      <c r="AB131" s="41">
        <v>29.9</v>
      </c>
      <c r="AC131" s="45">
        <v>4013</v>
      </c>
      <c r="AD131" s="40">
        <v>1158</v>
      </c>
      <c r="AE131" s="41">
        <v>29.4</v>
      </c>
      <c r="AF131" s="45">
        <v>3944</v>
      </c>
      <c r="AG131" s="40">
        <v>1138</v>
      </c>
      <c r="AH131" s="41">
        <v>28.4</v>
      </c>
      <c r="AI131" s="45">
        <v>4002</v>
      </c>
      <c r="AJ131" s="40">
        <v>1054</v>
      </c>
      <c r="AK131" s="41">
        <v>26.6</v>
      </c>
      <c r="AL131" s="45">
        <v>3968</v>
      </c>
      <c r="AM131" s="40">
        <v>951</v>
      </c>
      <c r="AN131" s="41">
        <v>25.3</v>
      </c>
      <c r="AO131" s="45">
        <v>3763</v>
      </c>
    </row>
    <row r="132" spans="1:41">
      <c r="A132" s="42" t="s">
        <v>86</v>
      </c>
      <c r="B132" s="42" t="s">
        <v>158</v>
      </c>
      <c r="C132" s="43">
        <f t="shared" si="3"/>
        <v>12532</v>
      </c>
      <c r="D132" s="44">
        <f t="shared" si="4"/>
        <v>26.823630136986303</v>
      </c>
      <c r="E132" s="55">
        <f t="shared" si="5"/>
        <v>46720</v>
      </c>
      <c r="F132" s="43">
        <v>506</v>
      </c>
      <c r="G132" s="44">
        <v>14.4</v>
      </c>
      <c r="H132" s="46">
        <v>3518</v>
      </c>
      <c r="I132" s="43">
        <v>805</v>
      </c>
      <c r="J132" s="44">
        <v>22.5</v>
      </c>
      <c r="K132" s="46">
        <v>3578</v>
      </c>
      <c r="L132" s="43">
        <v>916</v>
      </c>
      <c r="M132" s="44">
        <v>24.8</v>
      </c>
      <c r="N132" s="46">
        <v>3689</v>
      </c>
      <c r="O132" s="43">
        <v>1090</v>
      </c>
      <c r="P132" s="44">
        <v>27.9</v>
      </c>
      <c r="Q132" s="46">
        <v>3908</v>
      </c>
      <c r="R132" s="43">
        <v>1131</v>
      </c>
      <c r="S132" s="44">
        <v>28.6</v>
      </c>
      <c r="T132" s="46">
        <v>3954</v>
      </c>
      <c r="U132" s="43">
        <v>1225</v>
      </c>
      <c r="V132" s="44">
        <v>30.2</v>
      </c>
      <c r="W132" s="46">
        <v>4053</v>
      </c>
      <c r="X132" s="43">
        <v>1262</v>
      </c>
      <c r="Y132" s="44">
        <v>30.6</v>
      </c>
      <c r="Z132" s="46">
        <v>4123</v>
      </c>
      <c r="AA132" s="43">
        <v>1030</v>
      </c>
      <c r="AB132" s="44">
        <v>26.3</v>
      </c>
      <c r="AC132" s="46">
        <v>3911</v>
      </c>
      <c r="AD132" s="43">
        <v>1141</v>
      </c>
      <c r="AE132" s="44">
        <v>28.2</v>
      </c>
      <c r="AF132" s="46">
        <v>4052</v>
      </c>
      <c r="AG132" s="43">
        <v>1155</v>
      </c>
      <c r="AH132" s="44">
        <v>28.8</v>
      </c>
      <c r="AI132" s="46">
        <v>4006</v>
      </c>
      <c r="AJ132" s="43">
        <v>1142</v>
      </c>
      <c r="AK132" s="44">
        <v>28.2</v>
      </c>
      <c r="AL132" s="46">
        <v>4050</v>
      </c>
      <c r="AM132" s="43">
        <v>1129</v>
      </c>
      <c r="AN132" s="44">
        <v>29.1</v>
      </c>
      <c r="AO132" s="46">
        <v>3878</v>
      </c>
    </row>
    <row r="133" spans="1:41">
      <c r="A133" t="s">
        <v>86</v>
      </c>
      <c r="B133" t="s">
        <v>171</v>
      </c>
      <c r="C133" s="40">
        <f t="shared" ref="C133:C157" si="6">SUM(F133,I133,L133,O133,R133,U133,X133,AA133,AD133,AG133,AJ133,AM133)</f>
        <v>15657</v>
      </c>
      <c r="D133" s="41">
        <f t="shared" ref="D133:D157" si="7">IFERROR(SUM(F133,I133,L133,O133,R133,U133,X133,AA133,AD133,AG133,AJ133,AM133)/SUM(H133,K133,N133,Q133,T133,W133,Z133,AC133,AF133,AI133,AL133,AO133)*100,"")</f>
        <v>17.402274066087962</v>
      </c>
      <c r="E133" s="54">
        <f t="shared" ref="E133:E157" si="8">SUM(H133,K133,N133,Q133,T133,W133,Z133,AC133,AF133,AI133,AL133,AO133)</f>
        <v>89971</v>
      </c>
      <c r="F133" s="40">
        <v>697</v>
      </c>
      <c r="G133" s="41">
        <v>9.8000000000000007</v>
      </c>
      <c r="H133" s="45">
        <v>7133</v>
      </c>
      <c r="I133" s="40">
        <v>1024</v>
      </c>
      <c r="J133" s="41">
        <v>14.1</v>
      </c>
      <c r="K133" s="45">
        <v>7262</v>
      </c>
      <c r="L133" s="40">
        <v>1101</v>
      </c>
      <c r="M133" s="41">
        <v>14.7</v>
      </c>
      <c r="N133" s="45">
        <v>7504</v>
      </c>
      <c r="O133" s="40">
        <v>1260</v>
      </c>
      <c r="P133" s="41">
        <v>16.8</v>
      </c>
      <c r="Q133" s="45">
        <v>7500</v>
      </c>
      <c r="R133" s="40">
        <v>1392</v>
      </c>
      <c r="S133" s="41">
        <v>18.399999999999999</v>
      </c>
      <c r="T133" s="45">
        <v>7583</v>
      </c>
      <c r="U133" s="40">
        <v>1430</v>
      </c>
      <c r="V133" s="41">
        <v>18.600000000000001</v>
      </c>
      <c r="W133" s="45">
        <v>7681</v>
      </c>
      <c r="X133" s="40">
        <v>1545</v>
      </c>
      <c r="Y133" s="41">
        <v>20.2</v>
      </c>
      <c r="Z133" s="45">
        <v>7632</v>
      </c>
      <c r="AA133" s="40">
        <v>1413</v>
      </c>
      <c r="AB133" s="41">
        <v>19.100000000000001</v>
      </c>
      <c r="AC133" s="45">
        <v>7411</v>
      </c>
      <c r="AD133" s="40">
        <v>1483</v>
      </c>
      <c r="AE133" s="41">
        <v>19.600000000000001</v>
      </c>
      <c r="AF133" s="45">
        <v>7559</v>
      </c>
      <c r="AG133" s="40">
        <v>1541</v>
      </c>
      <c r="AH133" s="41">
        <v>20.399999999999999</v>
      </c>
      <c r="AI133" s="45">
        <v>7558</v>
      </c>
      <c r="AJ133" s="40">
        <v>1411</v>
      </c>
      <c r="AK133" s="41">
        <v>18.100000000000001</v>
      </c>
      <c r="AL133" s="45">
        <v>7788</v>
      </c>
      <c r="AM133" s="40">
        <v>1360</v>
      </c>
      <c r="AN133" s="41">
        <v>18.5</v>
      </c>
      <c r="AO133" s="45">
        <v>7360</v>
      </c>
    </row>
    <row r="134" spans="1:41">
      <c r="A134" s="42" t="s">
        <v>86</v>
      </c>
      <c r="B134" s="42" t="s">
        <v>174</v>
      </c>
      <c r="C134" s="43">
        <f t="shared" si="6"/>
        <v>10197</v>
      </c>
      <c r="D134" s="44">
        <f t="shared" si="7"/>
        <v>37.997466090326427</v>
      </c>
      <c r="E134" s="55">
        <f t="shared" si="8"/>
        <v>26836</v>
      </c>
      <c r="F134" s="43">
        <v>536</v>
      </c>
      <c r="G134" s="44">
        <v>26.4</v>
      </c>
      <c r="H134" s="46">
        <v>2033</v>
      </c>
      <c r="I134" s="43">
        <v>537</v>
      </c>
      <c r="J134" s="44">
        <v>25</v>
      </c>
      <c r="K134" s="46">
        <v>2149</v>
      </c>
      <c r="L134" s="43">
        <v>685</v>
      </c>
      <c r="M134" s="44">
        <v>31</v>
      </c>
      <c r="N134" s="46">
        <v>2213</v>
      </c>
      <c r="O134" s="43">
        <v>798</v>
      </c>
      <c r="P134" s="44">
        <v>35.9</v>
      </c>
      <c r="Q134" s="46">
        <v>2224</v>
      </c>
      <c r="R134" s="43">
        <v>851</v>
      </c>
      <c r="S134" s="44">
        <v>39.799999999999997</v>
      </c>
      <c r="T134" s="46">
        <v>2139</v>
      </c>
      <c r="U134" s="43">
        <v>993</v>
      </c>
      <c r="V134" s="44">
        <v>41.1</v>
      </c>
      <c r="W134" s="46">
        <v>2419</v>
      </c>
      <c r="X134" s="43">
        <v>1008</v>
      </c>
      <c r="Y134" s="44">
        <v>42.5</v>
      </c>
      <c r="Z134" s="46">
        <v>2370</v>
      </c>
      <c r="AA134" s="43">
        <v>984</v>
      </c>
      <c r="AB134" s="44">
        <v>44</v>
      </c>
      <c r="AC134" s="46">
        <v>2238</v>
      </c>
      <c r="AD134" s="43">
        <v>946</v>
      </c>
      <c r="AE134" s="44">
        <v>42.4</v>
      </c>
      <c r="AF134" s="46">
        <v>2233</v>
      </c>
      <c r="AG134" s="43">
        <v>988</v>
      </c>
      <c r="AH134" s="44">
        <v>43.9</v>
      </c>
      <c r="AI134" s="46">
        <v>2249</v>
      </c>
      <c r="AJ134" s="43">
        <v>954</v>
      </c>
      <c r="AK134" s="44">
        <v>41.7</v>
      </c>
      <c r="AL134" s="46">
        <v>2287</v>
      </c>
      <c r="AM134" s="43">
        <v>917</v>
      </c>
      <c r="AN134" s="44">
        <v>40.200000000000003</v>
      </c>
      <c r="AO134" s="46">
        <v>2282</v>
      </c>
    </row>
    <row r="135" spans="1:41">
      <c r="A135" t="s">
        <v>86</v>
      </c>
      <c r="B135" t="s">
        <v>175</v>
      </c>
      <c r="C135" s="40">
        <f t="shared" si="6"/>
        <v>4939</v>
      </c>
      <c r="D135" s="41">
        <f t="shared" si="7"/>
        <v>23.303765216570728</v>
      </c>
      <c r="E135" s="54">
        <f t="shared" si="8"/>
        <v>21194</v>
      </c>
      <c r="F135" s="40">
        <v>255</v>
      </c>
      <c r="G135" s="41">
        <v>15.1</v>
      </c>
      <c r="H135" s="45">
        <v>1687</v>
      </c>
      <c r="I135" s="40">
        <v>281</v>
      </c>
      <c r="J135" s="41">
        <v>15.7</v>
      </c>
      <c r="K135" s="45">
        <v>1787</v>
      </c>
      <c r="L135" s="40">
        <v>370</v>
      </c>
      <c r="M135" s="41">
        <v>21.7</v>
      </c>
      <c r="N135" s="45">
        <v>1706</v>
      </c>
      <c r="O135" s="40">
        <v>455</v>
      </c>
      <c r="P135" s="41">
        <v>24.9</v>
      </c>
      <c r="Q135" s="45">
        <v>1827</v>
      </c>
      <c r="R135" s="40">
        <v>482</v>
      </c>
      <c r="S135" s="41">
        <v>25.1</v>
      </c>
      <c r="T135" s="45">
        <v>1921</v>
      </c>
      <c r="U135" s="40">
        <v>505</v>
      </c>
      <c r="V135" s="41">
        <v>24.9</v>
      </c>
      <c r="W135" s="45">
        <v>2026</v>
      </c>
      <c r="X135" s="40">
        <v>483</v>
      </c>
      <c r="Y135" s="41">
        <v>26.3</v>
      </c>
      <c r="Z135" s="45">
        <v>1840</v>
      </c>
      <c r="AA135" s="40">
        <v>440</v>
      </c>
      <c r="AB135" s="41">
        <v>27.2</v>
      </c>
      <c r="AC135" s="45">
        <v>1620</v>
      </c>
      <c r="AD135" s="40">
        <v>460</v>
      </c>
      <c r="AE135" s="41">
        <v>26.2</v>
      </c>
      <c r="AF135" s="45">
        <v>1756</v>
      </c>
      <c r="AG135" s="40">
        <v>431</v>
      </c>
      <c r="AH135" s="41">
        <v>25.8</v>
      </c>
      <c r="AI135" s="45">
        <v>1674</v>
      </c>
      <c r="AJ135" s="40">
        <v>405</v>
      </c>
      <c r="AK135" s="41">
        <v>24.6</v>
      </c>
      <c r="AL135" s="45">
        <v>1648</v>
      </c>
      <c r="AM135" s="40">
        <v>372</v>
      </c>
      <c r="AN135" s="41">
        <v>21.9</v>
      </c>
      <c r="AO135" s="45">
        <v>1702</v>
      </c>
    </row>
    <row r="136" spans="1:41">
      <c r="A136" s="42" t="s">
        <v>86</v>
      </c>
      <c r="B136" s="42" t="s">
        <v>187</v>
      </c>
      <c r="C136" s="43">
        <f t="shared" si="6"/>
        <v>6928</v>
      </c>
      <c r="D136" s="44">
        <f t="shared" si="7"/>
        <v>23.846074415722988</v>
      </c>
      <c r="E136" s="55">
        <f t="shared" si="8"/>
        <v>29053</v>
      </c>
      <c r="F136" s="43">
        <v>278</v>
      </c>
      <c r="G136" s="44">
        <v>13.5</v>
      </c>
      <c r="H136" s="46">
        <v>2060</v>
      </c>
      <c r="I136" s="43">
        <v>418</v>
      </c>
      <c r="J136" s="44">
        <v>18.7</v>
      </c>
      <c r="K136" s="46">
        <v>2233</v>
      </c>
      <c r="L136" s="43">
        <v>466</v>
      </c>
      <c r="M136" s="44">
        <v>20.3</v>
      </c>
      <c r="N136" s="46">
        <v>2292</v>
      </c>
      <c r="O136" s="43">
        <v>550</v>
      </c>
      <c r="P136" s="44">
        <v>23.5</v>
      </c>
      <c r="Q136" s="46">
        <v>2344</v>
      </c>
      <c r="R136" s="43">
        <v>661</v>
      </c>
      <c r="S136" s="44">
        <v>27.2</v>
      </c>
      <c r="T136" s="46">
        <v>2433</v>
      </c>
      <c r="U136" s="43">
        <v>664</v>
      </c>
      <c r="V136" s="44">
        <v>27</v>
      </c>
      <c r="W136" s="46">
        <v>2456</v>
      </c>
      <c r="X136" s="43">
        <v>712</v>
      </c>
      <c r="Y136" s="44">
        <v>28.6</v>
      </c>
      <c r="Z136" s="46">
        <v>2490</v>
      </c>
      <c r="AA136" s="43">
        <v>667</v>
      </c>
      <c r="AB136" s="44">
        <v>26.8</v>
      </c>
      <c r="AC136" s="46">
        <v>2491</v>
      </c>
      <c r="AD136" s="43">
        <v>645</v>
      </c>
      <c r="AE136" s="44">
        <v>25.9</v>
      </c>
      <c r="AF136" s="46">
        <v>2495</v>
      </c>
      <c r="AG136" s="43">
        <v>637</v>
      </c>
      <c r="AH136" s="44">
        <v>24.6</v>
      </c>
      <c r="AI136" s="46">
        <v>2591</v>
      </c>
      <c r="AJ136" s="43">
        <v>625</v>
      </c>
      <c r="AK136" s="44">
        <v>24.3</v>
      </c>
      <c r="AL136" s="46">
        <v>2573</v>
      </c>
      <c r="AM136" s="43">
        <v>605</v>
      </c>
      <c r="AN136" s="44">
        <v>23.3</v>
      </c>
      <c r="AO136" s="46">
        <v>2595</v>
      </c>
    </row>
    <row r="137" spans="1:41">
      <c r="A137" t="s">
        <v>86</v>
      </c>
      <c r="B137" t="s">
        <v>192</v>
      </c>
      <c r="C137" s="40">
        <f t="shared" si="6"/>
        <v>12919</v>
      </c>
      <c r="D137" s="41">
        <f t="shared" si="7"/>
        <v>39.671426378013201</v>
      </c>
      <c r="E137" s="54">
        <f t="shared" si="8"/>
        <v>32565</v>
      </c>
      <c r="F137" s="40">
        <v>624</v>
      </c>
      <c r="G137" s="41">
        <v>25.6</v>
      </c>
      <c r="H137" s="45">
        <v>2442</v>
      </c>
      <c r="I137" s="40">
        <v>829</v>
      </c>
      <c r="J137" s="41">
        <v>32.1</v>
      </c>
      <c r="K137" s="45">
        <v>2583</v>
      </c>
      <c r="L137" s="40">
        <v>939</v>
      </c>
      <c r="M137" s="41">
        <v>35.700000000000003</v>
      </c>
      <c r="N137" s="45">
        <v>2631</v>
      </c>
      <c r="O137" s="40">
        <v>1070</v>
      </c>
      <c r="P137" s="41">
        <v>39</v>
      </c>
      <c r="Q137" s="45">
        <v>2746</v>
      </c>
      <c r="R137" s="40">
        <v>1166</v>
      </c>
      <c r="S137" s="41">
        <v>41.4</v>
      </c>
      <c r="T137" s="45">
        <v>2817</v>
      </c>
      <c r="U137" s="40">
        <v>1223</v>
      </c>
      <c r="V137" s="41">
        <v>44.1</v>
      </c>
      <c r="W137" s="45">
        <v>2775</v>
      </c>
      <c r="X137" s="40">
        <v>1294</v>
      </c>
      <c r="Y137" s="41">
        <v>43.7</v>
      </c>
      <c r="Z137" s="45">
        <v>2960</v>
      </c>
      <c r="AA137" s="40">
        <v>1140</v>
      </c>
      <c r="AB137" s="41">
        <v>42.2</v>
      </c>
      <c r="AC137" s="45">
        <v>2699</v>
      </c>
      <c r="AD137" s="40">
        <v>1204</v>
      </c>
      <c r="AE137" s="41">
        <v>44.4</v>
      </c>
      <c r="AF137" s="45">
        <v>2709</v>
      </c>
      <c r="AG137" s="40">
        <v>1147</v>
      </c>
      <c r="AH137" s="41">
        <v>41.8</v>
      </c>
      <c r="AI137" s="45">
        <v>2743</v>
      </c>
      <c r="AJ137" s="40">
        <v>1166</v>
      </c>
      <c r="AK137" s="41">
        <v>41.1</v>
      </c>
      <c r="AL137" s="45">
        <v>2840</v>
      </c>
      <c r="AM137" s="40">
        <v>1117</v>
      </c>
      <c r="AN137" s="41">
        <v>42.6</v>
      </c>
      <c r="AO137" s="45">
        <v>2620</v>
      </c>
    </row>
    <row r="138" spans="1:41">
      <c r="A138" s="42" t="s">
        <v>86</v>
      </c>
      <c r="B138" s="42" t="s">
        <v>202</v>
      </c>
      <c r="C138" s="43">
        <f t="shared" si="6"/>
        <v>23832</v>
      </c>
      <c r="D138" s="44">
        <f t="shared" si="7"/>
        <v>15.911549092657133</v>
      </c>
      <c r="E138" s="55">
        <f t="shared" si="8"/>
        <v>149778</v>
      </c>
      <c r="F138" s="43">
        <v>1187</v>
      </c>
      <c r="G138" s="44">
        <v>9.8000000000000007</v>
      </c>
      <c r="H138" s="46">
        <v>12087</v>
      </c>
      <c r="I138" s="43">
        <v>1422</v>
      </c>
      <c r="J138" s="44">
        <v>12</v>
      </c>
      <c r="K138" s="46">
        <v>11848</v>
      </c>
      <c r="L138" s="43">
        <v>1681</v>
      </c>
      <c r="M138" s="44">
        <v>13.7</v>
      </c>
      <c r="N138" s="46">
        <v>12275</v>
      </c>
      <c r="O138" s="43">
        <v>1964</v>
      </c>
      <c r="P138" s="44">
        <v>15.6</v>
      </c>
      <c r="Q138" s="46">
        <v>12577</v>
      </c>
      <c r="R138" s="43">
        <v>2138</v>
      </c>
      <c r="S138" s="44">
        <v>16.899999999999999</v>
      </c>
      <c r="T138" s="46">
        <v>12651</v>
      </c>
      <c r="U138" s="43">
        <v>2287</v>
      </c>
      <c r="V138" s="44">
        <v>17.8</v>
      </c>
      <c r="W138" s="46">
        <v>12848</v>
      </c>
      <c r="X138" s="43">
        <v>2379</v>
      </c>
      <c r="Y138" s="44">
        <v>18.5</v>
      </c>
      <c r="Z138" s="46">
        <v>12881</v>
      </c>
      <c r="AA138" s="43">
        <v>2337</v>
      </c>
      <c r="AB138" s="44">
        <v>18.7</v>
      </c>
      <c r="AC138" s="46">
        <v>12499</v>
      </c>
      <c r="AD138" s="43">
        <v>2266</v>
      </c>
      <c r="AE138" s="44">
        <v>18.3</v>
      </c>
      <c r="AF138" s="46">
        <v>12355</v>
      </c>
      <c r="AG138" s="43">
        <v>2252</v>
      </c>
      <c r="AH138" s="44">
        <v>17.5</v>
      </c>
      <c r="AI138" s="46">
        <v>12883</v>
      </c>
      <c r="AJ138" s="43">
        <v>2011</v>
      </c>
      <c r="AK138" s="44">
        <v>15.9</v>
      </c>
      <c r="AL138" s="46">
        <v>12658</v>
      </c>
      <c r="AM138" s="43">
        <v>1908</v>
      </c>
      <c r="AN138" s="44">
        <v>15.6</v>
      </c>
      <c r="AO138" s="46">
        <v>12216</v>
      </c>
    </row>
    <row r="139" spans="1:41">
      <c r="A139" t="s">
        <v>86</v>
      </c>
      <c r="B139" t="s">
        <v>217</v>
      </c>
      <c r="C139" s="40">
        <f t="shared" si="6"/>
        <v>3892</v>
      </c>
      <c r="D139" s="41">
        <f t="shared" si="7"/>
        <v>16.970436905903899</v>
      </c>
      <c r="E139" s="54">
        <f t="shared" si="8"/>
        <v>22934</v>
      </c>
      <c r="F139" s="40">
        <v>164</v>
      </c>
      <c r="G139" s="41">
        <v>10.1</v>
      </c>
      <c r="H139" s="45">
        <v>1622</v>
      </c>
      <c r="I139" s="40">
        <v>196</v>
      </c>
      <c r="J139" s="41">
        <v>11.5</v>
      </c>
      <c r="K139" s="45">
        <v>1703</v>
      </c>
      <c r="L139" s="40">
        <v>249</v>
      </c>
      <c r="M139" s="41">
        <v>15</v>
      </c>
      <c r="N139" s="45">
        <v>1656</v>
      </c>
      <c r="O139" s="40">
        <v>287</v>
      </c>
      <c r="P139" s="41">
        <v>16.600000000000001</v>
      </c>
      <c r="Q139" s="45">
        <v>1730</v>
      </c>
      <c r="R139" s="40">
        <v>323</v>
      </c>
      <c r="S139" s="41">
        <v>17.7</v>
      </c>
      <c r="T139" s="45">
        <v>1826</v>
      </c>
      <c r="U139" s="40">
        <v>353</v>
      </c>
      <c r="V139" s="41">
        <v>18.899999999999999</v>
      </c>
      <c r="W139" s="45">
        <v>1864</v>
      </c>
      <c r="X139" s="40">
        <v>353</v>
      </c>
      <c r="Y139" s="41">
        <v>19.399999999999999</v>
      </c>
      <c r="Z139" s="45">
        <v>1823</v>
      </c>
      <c r="AA139" s="40">
        <v>419</v>
      </c>
      <c r="AB139" s="41">
        <v>19.899999999999999</v>
      </c>
      <c r="AC139" s="45">
        <v>2106</v>
      </c>
      <c r="AD139" s="40">
        <v>414</v>
      </c>
      <c r="AE139" s="41">
        <v>19</v>
      </c>
      <c r="AF139" s="45">
        <v>2183</v>
      </c>
      <c r="AG139" s="40">
        <v>395</v>
      </c>
      <c r="AH139" s="41">
        <v>18.3</v>
      </c>
      <c r="AI139" s="45">
        <v>2160</v>
      </c>
      <c r="AJ139" s="40">
        <v>399</v>
      </c>
      <c r="AK139" s="41">
        <v>18.3</v>
      </c>
      <c r="AL139" s="45">
        <v>2183</v>
      </c>
      <c r="AM139" s="40">
        <v>340</v>
      </c>
      <c r="AN139" s="41">
        <v>16.399999999999999</v>
      </c>
      <c r="AO139" s="45">
        <v>2078</v>
      </c>
    </row>
    <row r="140" spans="1:41">
      <c r="A140" s="42" t="s">
        <v>86</v>
      </c>
      <c r="B140" s="42" t="s">
        <v>219</v>
      </c>
      <c r="C140" s="43">
        <f t="shared" si="6"/>
        <v>18777</v>
      </c>
      <c r="D140" s="44">
        <f t="shared" si="7"/>
        <v>16.867437410731128</v>
      </c>
      <c r="E140" s="55">
        <f t="shared" si="8"/>
        <v>111321</v>
      </c>
      <c r="F140" s="43">
        <v>702</v>
      </c>
      <c r="G140" s="44">
        <v>8</v>
      </c>
      <c r="H140" s="46">
        <v>8730</v>
      </c>
      <c r="I140" s="43">
        <v>992</v>
      </c>
      <c r="J140" s="44">
        <v>11.4</v>
      </c>
      <c r="K140" s="46">
        <v>8720</v>
      </c>
      <c r="L140" s="43">
        <v>1303</v>
      </c>
      <c r="M140" s="44">
        <v>14.3</v>
      </c>
      <c r="N140" s="46">
        <v>9123</v>
      </c>
      <c r="O140" s="43">
        <v>1589</v>
      </c>
      <c r="P140" s="44">
        <v>17.2</v>
      </c>
      <c r="Q140" s="46">
        <v>9260</v>
      </c>
      <c r="R140" s="43">
        <v>1726</v>
      </c>
      <c r="S140" s="44">
        <v>18.3</v>
      </c>
      <c r="T140" s="46">
        <v>9437</v>
      </c>
      <c r="U140" s="43">
        <v>1807</v>
      </c>
      <c r="V140" s="44">
        <v>19.100000000000001</v>
      </c>
      <c r="W140" s="46">
        <v>9476</v>
      </c>
      <c r="X140" s="43">
        <v>1838</v>
      </c>
      <c r="Y140" s="44">
        <v>19.2</v>
      </c>
      <c r="Z140" s="46">
        <v>9553</v>
      </c>
      <c r="AA140" s="43">
        <v>1818</v>
      </c>
      <c r="AB140" s="44">
        <v>19.600000000000001</v>
      </c>
      <c r="AC140" s="46">
        <v>9293</v>
      </c>
      <c r="AD140" s="43">
        <v>1911</v>
      </c>
      <c r="AE140" s="44">
        <v>20.3</v>
      </c>
      <c r="AF140" s="46">
        <v>9411</v>
      </c>
      <c r="AG140" s="43">
        <v>1827</v>
      </c>
      <c r="AH140" s="44">
        <v>19</v>
      </c>
      <c r="AI140" s="46">
        <v>9609</v>
      </c>
      <c r="AJ140" s="43">
        <v>1712</v>
      </c>
      <c r="AK140" s="44">
        <v>18.100000000000001</v>
      </c>
      <c r="AL140" s="46">
        <v>9472</v>
      </c>
      <c r="AM140" s="43">
        <v>1552</v>
      </c>
      <c r="AN140" s="44">
        <v>16.8</v>
      </c>
      <c r="AO140" s="46">
        <v>9237</v>
      </c>
    </row>
    <row r="141" spans="1:41">
      <c r="A141" t="s">
        <v>86</v>
      </c>
      <c r="B141" t="s">
        <v>224</v>
      </c>
      <c r="C141" s="40">
        <f t="shared" si="6"/>
        <v>3330</v>
      </c>
      <c r="D141" s="41">
        <f t="shared" si="7"/>
        <v>16.641679160419791</v>
      </c>
      <c r="E141" s="54">
        <f t="shared" si="8"/>
        <v>20010</v>
      </c>
      <c r="F141" s="40">
        <v>126</v>
      </c>
      <c r="G141" s="41">
        <v>8.6999999999999993</v>
      </c>
      <c r="H141" s="45">
        <v>1455</v>
      </c>
      <c r="I141" s="40">
        <v>196</v>
      </c>
      <c r="J141" s="41">
        <v>13.2</v>
      </c>
      <c r="K141" s="45">
        <v>1481</v>
      </c>
      <c r="L141" s="40">
        <v>221</v>
      </c>
      <c r="M141" s="41">
        <v>14.3</v>
      </c>
      <c r="N141" s="45">
        <v>1542</v>
      </c>
      <c r="O141" s="40">
        <v>257</v>
      </c>
      <c r="P141" s="41">
        <v>16.7</v>
      </c>
      <c r="Q141" s="45">
        <v>1544</v>
      </c>
      <c r="R141" s="40">
        <v>252</v>
      </c>
      <c r="S141" s="41">
        <v>16.100000000000001</v>
      </c>
      <c r="T141" s="45">
        <v>1561</v>
      </c>
      <c r="U141" s="40">
        <v>289</v>
      </c>
      <c r="V141" s="41">
        <v>18.2</v>
      </c>
      <c r="W141" s="45">
        <v>1587</v>
      </c>
      <c r="X141" s="40">
        <v>262</v>
      </c>
      <c r="Y141" s="41">
        <v>16.8</v>
      </c>
      <c r="Z141" s="45">
        <v>1560</v>
      </c>
      <c r="AA141" s="40">
        <v>348</v>
      </c>
      <c r="AB141" s="41">
        <v>19.3</v>
      </c>
      <c r="AC141" s="45">
        <v>1801</v>
      </c>
      <c r="AD141" s="40">
        <v>365</v>
      </c>
      <c r="AE141" s="41">
        <v>19.7</v>
      </c>
      <c r="AF141" s="45">
        <v>1854</v>
      </c>
      <c r="AG141" s="40">
        <v>366</v>
      </c>
      <c r="AH141" s="41">
        <v>19.100000000000001</v>
      </c>
      <c r="AI141" s="45">
        <v>1914</v>
      </c>
      <c r="AJ141" s="40">
        <v>322</v>
      </c>
      <c r="AK141" s="41">
        <v>17.399999999999999</v>
      </c>
      <c r="AL141" s="45">
        <v>1854</v>
      </c>
      <c r="AM141" s="40">
        <v>326</v>
      </c>
      <c r="AN141" s="41">
        <v>17.600000000000001</v>
      </c>
      <c r="AO141" s="45">
        <v>1857</v>
      </c>
    </row>
    <row r="142" spans="1:41">
      <c r="A142" s="42" t="s">
        <v>86</v>
      </c>
      <c r="B142" s="42" t="s">
        <v>226</v>
      </c>
      <c r="C142" s="43">
        <f t="shared" si="6"/>
        <v>2931</v>
      </c>
      <c r="D142" s="44">
        <f t="shared" si="7"/>
        <v>10.926781986280943</v>
      </c>
      <c r="E142" s="55">
        <f t="shared" si="8"/>
        <v>26824</v>
      </c>
      <c r="F142" s="43">
        <v>116</v>
      </c>
      <c r="G142" s="44">
        <v>6</v>
      </c>
      <c r="H142" s="46">
        <v>1935</v>
      </c>
      <c r="I142" s="43">
        <v>151</v>
      </c>
      <c r="J142" s="44">
        <v>7.7</v>
      </c>
      <c r="K142" s="46">
        <v>1966</v>
      </c>
      <c r="L142" s="43">
        <v>199</v>
      </c>
      <c r="M142" s="44">
        <v>9.3000000000000007</v>
      </c>
      <c r="N142" s="46">
        <v>2131</v>
      </c>
      <c r="O142" s="43">
        <v>222</v>
      </c>
      <c r="P142" s="44">
        <v>10.3</v>
      </c>
      <c r="Q142" s="46">
        <v>2153</v>
      </c>
      <c r="R142" s="43">
        <v>267</v>
      </c>
      <c r="S142" s="44">
        <v>11.7</v>
      </c>
      <c r="T142" s="46">
        <v>2285</v>
      </c>
      <c r="U142" s="43">
        <v>273</v>
      </c>
      <c r="V142" s="44">
        <v>11.5</v>
      </c>
      <c r="W142" s="46">
        <v>2378</v>
      </c>
      <c r="X142" s="43">
        <v>287</v>
      </c>
      <c r="Y142" s="44">
        <v>11.9</v>
      </c>
      <c r="Z142" s="46">
        <v>2416</v>
      </c>
      <c r="AA142" s="43">
        <v>315</v>
      </c>
      <c r="AB142" s="44">
        <v>14</v>
      </c>
      <c r="AC142" s="46">
        <v>2257</v>
      </c>
      <c r="AD142" s="43">
        <v>291</v>
      </c>
      <c r="AE142" s="44">
        <v>12.3</v>
      </c>
      <c r="AF142" s="46">
        <v>2374</v>
      </c>
      <c r="AG142" s="43">
        <v>283</v>
      </c>
      <c r="AH142" s="44">
        <v>12.1</v>
      </c>
      <c r="AI142" s="46">
        <v>2335</v>
      </c>
      <c r="AJ142" s="43">
        <v>287</v>
      </c>
      <c r="AK142" s="44">
        <v>12.4</v>
      </c>
      <c r="AL142" s="46">
        <v>2318</v>
      </c>
      <c r="AM142" s="43">
        <v>240</v>
      </c>
      <c r="AN142" s="44">
        <v>10.5</v>
      </c>
      <c r="AO142" s="46">
        <v>2276</v>
      </c>
    </row>
    <row r="143" spans="1:41">
      <c r="A143" t="s">
        <v>73</v>
      </c>
      <c r="B143" t="s">
        <v>72</v>
      </c>
      <c r="C143" s="40">
        <f t="shared" si="6"/>
        <v>4449</v>
      </c>
      <c r="D143" s="41">
        <f t="shared" si="7"/>
        <v>18.563798714846033</v>
      </c>
      <c r="E143" s="54">
        <f t="shared" si="8"/>
        <v>23966</v>
      </c>
      <c r="F143" s="40">
        <v>205</v>
      </c>
      <c r="G143" s="41">
        <v>11.7</v>
      </c>
      <c r="H143" s="45">
        <v>1754</v>
      </c>
      <c r="I143" s="40">
        <v>252</v>
      </c>
      <c r="J143" s="41">
        <v>14.4</v>
      </c>
      <c r="K143" s="45">
        <v>1756</v>
      </c>
      <c r="L143" s="40">
        <v>285</v>
      </c>
      <c r="M143" s="41">
        <v>16.2</v>
      </c>
      <c r="N143" s="45">
        <v>1763</v>
      </c>
      <c r="O143" s="40">
        <v>320</v>
      </c>
      <c r="P143" s="41">
        <v>17</v>
      </c>
      <c r="Q143" s="45">
        <v>1881</v>
      </c>
      <c r="R143" s="40">
        <v>325</v>
      </c>
      <c r="S143" s="41">
        <v>17.5</v>
      </c>
      <c r="T143" s="45">
        <v>1853</v>
      </c>
      <c r="U143" s="40">
        <v>413</v>
      </c>
      <c r="V143" s="41">
        <v>21.2</v>
      </c>
      <c r="W143" s="45">
        <v>1945</v>
      </c>
      <c r="X143" s="40">
        <v>401</v>
      </c>
      <c r="Y143" s="41">
        <v>21.4</v>
      </c>
      <c r="Z143" s="45">
        <v>1878</v>
      </c>
      <c r="AA143" s="40">
        <v>450</v>
      </c>
      <c r="AB143" s="41">
        <v>20.5</v>
      </c>
      <c r="AC143" s="45">
        <v>2192</v>
      </c>
      <c r="AD143" s="40">
        <v>473</v>
      </c>
      <c r="AE143" s="41">
        <v>21.4</v>
      </c>
      <c r="AF143" s="45">
        <v>2212</v>
      </c>
      <c r="AG143" s="40">
        <v>478</v>
      </c>
      <c r="AH143" s="41">
        <v>21.4</v>
      </c>
      <c r="AI143" s="45">
        <v>2239</v>
      </c>
      <c r="AJ143" s="40">
        <v>452</v>
      </c>
      <c r="AK143" s="41">
        <v>19.899999999999999</v>
      </c>
      <c r="AL143" s="45">
        <v>2268</v>
      </c>
      <c r="AM143" s="40">
        <v>395</v>
      </c>
      <c r="AN143" s="41">
        <v>17.8</v>
      </c>
      <c r="AO143" s="45">
        <v>2225</v>
      </c>
    </row>
    <row r="144" spans="1:41">
      <c r="A144" s="42" t="s">
        <v>73</v>
      </c>
      <c r="B144" s="42" t="s">
        <v>84</v>
      </c>
      <c r="C144" s="43">
        <f t="shared" si="6"/>
        <v>10208</v>
      </c>
      <c r="D144" s="44">
        <f t="shared" si="7"/>
        <v>21.380249240758197</v>
      </c>
      <c r="E144" s="55">
        <f t="shared" si="8"/>
        <v>47745</v>
      </c>
      <c r="F144" s="43">
        <v>397</v>
      </c>
      <c r="G144" s="44">
        <v>11.3</v>
      </c>
      <c r="H144" s="46">
        <v>3520</v>
      </c>
      <c r="I144" s="43">
        <v>598</v>
      </c>
      <c r="J144" s="44">
        <v>17.100000000000001</v>
      </c>
      <c r="K144" s="46">
        <v>3505</v>
      </c>
      <c r="L144" s="43">
        <v>700</v>
      </c>
      <c r="M144" s="44">
        <v>19.3</v>
      </c>
      <c r="N144" s="46">
        <v>3620</v>
      </c>
      <c r="O144" s="43">
        <v>710</v>
      </c>
      <c r="P144" s="44">
        <v>19.100000000000001</v>
      </c>
      <c r="Q144" s="46">
        <v>3716</v>
      </c>
      <c r="R144" s="43">
        <v>908</v>
      </c>
      <c r="S144" s="44">
        <v>23.1</v>
      </c>
      <c r="T144" s="46">
        <v>3939</v>
      </c>
      <c r="U144" s="43">
        <v>959</v>
      </c>
      <c r="V144" s="44">
        <v>24.1</v>
      </c>
      <c r="W144" s="46">
        <v>3986</v>
      </c>
      <c r="X144" s="43">
        <v>972</v>
      </c>
      <c r="Y144" s="44">
        <v>24.5</v>
      </c>
      <c r="Z144" s="46">
        <v>3965</v>
      </c>
      <c r="AA144" s="43">
        <v>1022</v>
      </c>
      <c r="AB144" s="44">
        <v>24.5</v>
      </c>
      <c r="AC144" s="46">
        <v>4172</v>
      </c>
      <c r="AD144" s="43">
        <v>1048</v>
      </c>
      <c r="AE144" s="44">
        <v>24.5</v>
      </c>
      <c r="AF144" s="46">
        <v>4271</v>
      </c>
      <c r="AG144" s="43">
        <v>1010</v>
      </c>
      <c r="AH144" s="44">
        <v>22.6</v>
      </c>
      <c r="AI144" s="46">
        <v>4462</v>
      </c>
      <c r="AJ144" s="43">
        <v>968</v>
      </c>
      <c r="AK144" s="44">
        <v>22</v>
      </c>
      <c r="AL144" s="46">
        <v>4397</v>
      </c>
      <c r="AM144" s="43">
        <v>916</v>
      </c>
      <c r="AN144" s="44">
        <v>21.9</v>
      </c>
      <c r="AO144" s="46">
        <v>4192</v>
      </c>
    </row>
    <row r="145" spans="1:41">
      <c r="A145" t="s">
        <v>73</v>
      </c>
      <c r="B145" t="s">
        <v>90</v>
      </c>
      <c r="C145" s="40">
        <f t="shared" si="6"/>
        <v>18153</v>
      </c>
      <c r="D145" s="41">
        <f t="shared" si="7"/>
        <v>32.104769821198026</v>
      </c>
      <c r="E145" s="54">
        <f t="shared" si="8"/>
        <v>56543</v>
      </c>
      <c r="F145" s="40">
        <v>979</v>
      </c>
      <c r="G145" s="41">
        <v>21.7</v>
      </c>
      <c r="H145" s="45">
        <v>4521</v>
      </c>
      <c r="I145" s="40">
        <v>1186</v>
      </c>
      <c r="J145" s="41">
        <v>26</v>
      </c>
      <c r="K145" s="45">
        <v>4570</v>
      </c>
      <c r="L145" s="40">
        <v>1391</v>
      </c>
      <c r="M145" s="41">
        <v>29.3</v>
      </c>
      <c r="N145" s="45">
        <v>4756</v>
      </c>
      <c r="O145" s="40">
        <v>1421</v>
      </c>
      <c r="P145" s="41">
        <v>29.8</v>
      </c>
      <c r="Q145" s="45">
        <v>4763</v>
      </c>
      <c r="R145" s="40">
        <v>1619</v>
      </c>
      <c r="S145" s="41">
        <v>32.799999999999997</v>
      </c>
      <c r="T145" s="45">
        <v>4937</v>
      </c>
      <c r="U145" s="40">
        <v>1662</v>
      </c>
      <c r="V145" s="41">
        <v>33.5</v>
      </c>
      <c r="W145" s="45">
        <v>4964</v>
      </c>
      <c r="X145" s="40">
        <v>1724</v>
      </c>
      <c r="Y145" s="41">
        <v>34.5</v>
      </c>
      <c r="Z145" s="45">
        <v>4991</v>
      </c>
      <c r="AA145" s="40">
        <v>1637</v>
      </c>
      <c r="AB145" s="41">
        <v>36</v>
      </c>
      <c r="AC145" s="45">
        <v>4547</v>
      </c>
      <c r="AD145" s="40">
        <v>1714</v>
      </c>
      <c r="AE145" s="41">
        <v>36</v>
      </c>
      <c r="AF145" s="45">
        <v>4757</v>
      </c>
      <c r="AG145" s="40">
        <v>1700</v>
      </c>
      <c r="AH145" s="41">
        <v>36.200000000000003</v>
      </c>
      <c r="AI145" s="45">
        <v>4692</v>
      </c>
      <c r="AJ145" s="40">
        <v>1608</v>
      </c>
      <c r="AK145" s="41">
        <v>35.4</v>
      </c>
      <c r="AL145" s="45">
        <v>4538</v>
      </c>
      <c r="AM145" s="40">
        <v>1512</v>
      </c>
      <c r="AN145" s="41">
        <v>33.6</v>
      </c>
      <c r="AO145" s="45">
        <v>4507</v>
      </c>
    </row>
    <row r="146" spans="1:41">
      <c r="A146" s="42" t="s">
        <v>73</v>
      </c>
      <c r="B146" s="42" t="s">
        <v>102</v>
      </c>
      <c r="C146" s="43">
        <f t="shared" si="6"/>
        <v>16211</v>
      </c>
      <c r="D146" s="44">
        <f t="shared" si="7"/>
        <v>24.028043339706819</v>
      </c>
      <c r="E146" s="55">
        <f t="shared" si="8"/>
        <v>67467</v>
      </c>
      <c r="F146" s="43">
        <v>666</v>
      </c>
      <c r="G146" s="44">
        <v>13.5</v>
      </c>
      <c r="H146" s="46">
        <v>4925</v>
      </c>
      <c r="I146" s="43">
        <v>893</v>
      </c>
      <c r="J146" s="44">
        <v>17.899999999999999</v>
      </c>
      <c r="K146" s="46">
        <v>4996</v>
      </c>
      <c r="L146" s="43">
        <v>1017</v>
      </c>
      <c r="M146" s="44">
        <v>19.3</v>
      </c>
      <c r="N146" s="46">
        <v>5274</v>
      </c>
      <c r="O146" s="43">
        <v>1251</v>
      </c>
      <c r="P146" s="44">
        <v>22.8</v>
      </c>
      <c r="Q146" s="46">
        <v>5491</v>
      </c>
      <c r="R146" s="43">
        <v>1401</v>
      </c>
      <c r="S146" s="44">
        <v>25</v>
      </c>
      <c r="T146" s="46">
        <v>5597</v>
      </c>
      <c r="U146" s="43">
        <v>1484</v>
      </c>
      <c r="V146" s="44">
        <v>25.6</v>
      </c>
      <c r="W146" s="46">
        <v>5796</v>
      </c>
      <c r="X146" s="43">
        <v>1660</v>
      </c>
      <c r="Y146" s="44">
        <v>28.1</v>
      </c>
      <c r="Z146" s="46">
        <v>5907</v>
      </c>
      <c r="AA146" s="43">
        <v>1686</v>
      </c>
      <c r="AB146" s="44">
        <v>28.9</v>
      </c>
      <c r="AC146" s="46">
        <v>5837</v>
      </c>
      <c r="AD146" s="43">
        <v>1560</v>
      </c>
      <c r="AE146" s="44">
        <v>26.2</v>
      </c>
      <c r="AF146" s="46">
        <v>5955</v>
      </c>
      <c r="AG146" s="43">
        <v>1687</v>
      </c>
      <c r="AH146" s="44">
        <v>27.8</v>
      </c>
      <c r="AI146" s="46">
        <v>6065</v>
      </c>
      <c r="AJ146" s="43">
        <v>1551</v>
      </c>
      <c r="AK146" s="44">
        <v>26</v>
      </c>
      <c r="AL146" s="46">
        <v>5976</v>
      </c>
      <c r="AM146" s="43">
        <v>1355</v>
      </c>
      <c r="AN146" s="44">
        <v>24</v>
      </c>
      <c r="AO146" s="46">
        <v>5648</v>
      </c>
    </row>
    <row r="147" spans="1:41">
      <c r="A147" t="s">
        <v>73</v>
      </c>
      <c r="B147" t="s">
        <v>112</v>
      </c>
      <c r="C147" s="40">
        <f t="shared" si="6"/>
        <v>20725</v>
      </c>
      <c r="D147" s="41">
        <f t="shared" si="7"/>
        <v>22.880326782954295</v>
      </c>
      <c r="E147" s="54">
        <f t="shared" si="8"/>
        <v>90580</v>
      </c>
      <c r="F147" s="40">
        <v>1128</v>
      </c>
      <c r="G147" s="41">
        <v>16.2</v>
      </c>
      <c r="H147" s="45">
        <v>6977</v>
      </c>
      <c r="I147" s="40">
        <v>1276</v>
      </c>
      <c r="J147" s="41">
        <v>18.2</v>
      </c>
      <c r="K147" s="45">
        <v>7027</v>
      </c>
      <c r="L147" s="40">
        <v>1476</v>
      </c>
      <c r="M147" s="41">
        <v>19.899999999999999</v>
      </c>
      <c r="N147" s="45">
        <v>7408</v>
      </c>
      <c r="O147" s="40">
        <v>1606</v>
      </c>
      <c r="P147" s="41">
        <v>21.3</v>
      </c>
      <c r="Q147" s="45">
        <v>7556</v>
      </c>
      <c r="R147" s="40">
        <v>1901</v>
      </c>
      <c r="S147" s="41">
        <v>24.1</v>
      </c>
      <c r="T147" s="45">
        <v>7874</v>
      </c>
      <c r="U147" s="40">
        <v>1898</v>
      </c>
      <c r="V147" s="41">
        <v>23.6</v>
      </c>
      <c r="W147" s="45">
        <v>8051</v>
      </c>
      <c r="X147" s="40">
        <v>1982</v>
      </c>
      <c r="Y147" s="41">
        <v>24.9</v>
      </c>
      <c r="Z147" s="45">
        <v>7962</v>
      </c>
      <c r="AA147" s="40">
        <v>2003</v>
      </c>
      <c r="AB147" s="41">
        <v>26.5</v>
      </c>
      <c r="AC147" s="45">
        <v>7559</v>
      </c>
      <c r="AD147" s="40">
        <v>2026</v>
      </c>
      <c r="AE147" s="41">
        <v>27</v>
      </c>
      <c r="AF147" s="45">
        <v>7492</v>
      </c>
      <c r="AG147" s="40">
        <v>1957</v>
      </c>
      <c r="AH147" s="41">
        <v>25.3</v>
      </c>
      <c r="AI147" s="45">
        <v>7724</v>
      </c>
      <c r="AJ147" s="40">
        <v>1798</v>
      </c>
      <c r="AK147" s="41">
        <v>23.5</v>
      </c>
      <c r="AL147" s="45">
        <v>7652</v>
      </c>
      <c r="AM147" s="40">
        <v>1674</v>
      </c>
      <c r="AN147" s="41">
        <v>22.9</v>
      </c>
      <c r="AO147" s="45">
        <v>7298</v>
      </c>
    </row>
    <row r="148" spans="1:41">
      <c r="A148" s="42" t="s">
        <v>73</v>
      </c>
      <c r="B148" s="42" t="s">
        <v>114</v>
      </c>
      <c r="C148" s="43">
        <f t="shared" si="6"/>
        <v>9023</v>
      </c>
      <c r="D148" s="44">
        <f t="shared" si="7"/>
        <v>21.568580580389156</v>
      </c>
      <c r="E148" s="55">
        <f t="shared" si="8"/>
        <v>41834</v>
      </c>
      <c r="F148" s="43">
        <v>377</v>
      </c>
      <c r="G148" s="44">
        <v>12.7</v>
      </c>
      <c r="H148" s="46">
        <v>2981</v>
      </c>
      <c r="I148" s="43">
        <v>443</v>
      </c>
      <c r="J148" s="44">
        <v>15.2</v>
      </c>
      <c r="K148" s="46">
        <v>2923</v>
      </c>
      <c r="L148" s="43">
        <v>582</v>
      </c>
      <c r="M148" s="44">
        <v>18.600000000000001</v>
      </c>
      <c r="N148" s="46">
        <v>3137</v>
      </c>
      <c r="O148" s="43">
        <v>648</v>
      </c>
      <c r="P148" s="44">
        <v>19.8</v>
      </c>
      <c r="Q148" s="46">
        <v>3272</v>
      </c>
      <c r="R148" s="43">
        <v>744</v>
      </c>
      <c r="S148" s="44">
        <v>21.8</v>
      </c>
      <c r="T148" s="46">
        <v>3416</v>
      </c>
      <c r="U148" s="43">
        <v>804</v>
      </c>
      <c r="V148" s="44">
        <v>22.5</v>
      </c>
      <c r="W148" s="46">
        <v>3571</v>
      </c>
      <c r="X148" s="43">
        <v>844</v>
      </c>
      <c r="Y148" s="44">
        <v>23.9</v>
      </c>
      <c r="Z148" s="46">
        <v>3526</v>
      </c>
      <c r="AA148" s="43">
        <v>952</v>
      </c>
      <c r="AB148" s="44">
        <v>25.3</v>
      </c>
      <c r="AC148" s="46">
        <v>3760</v>
      </c>
      <c r="AD148" s="43">
        <v>908</v>
      </c>
      <c r="AE148" s="44">
        <v>23.8</v>
      </c>
      <c r="AF148" s="46">
        <v>3818</v>
      </c>
      <c r="AG148" s="43">
        <v>872</v>
      </c>
      <c r="AH148" s="44">
        <v>23.1</v>
      </c>
      <c r="AI148" s="46">
        <v>3779</v>
      </c>
      <c r="AJ148" s="43">
        <v>906</v>
      </c>
      <c r="AK148" s="44">
        <v>23.6</v>
      </c>
      <c r="AL148" s="46">
        <v>3837</v>
      </c>
      <c r="AM148" s="43">
        <v>943</v>
      </c>
      <c r="AN148" s="44">
        <v>24.7</v>
      </c>
      <c r="AO148" s="46">
        <v>3814</v>
      </c>
    </row>
    <row r="149" spans="1:41">
      <c r="A149" t="s">
        <v>73</v>
      </c>
      <c r="B149" t="s">
        <v>122</v>
      </c>
      <c r="C149" s="40">
        <f t="shared" si="6"/>
        <v>17328</v>
      </c>
      <c r="D149" s="41">
        <f t="shared" si="7"/>
        <v>20.41807084109066</v>
      </c>
      <c r="E149" s="54">
        <f t="shared" si="8"/>
        <v>84866</v>
      </c>
      <c r="F149" s="40">
        <v>707</v>
      </c>
      <c r="G149" s="41">
        <v>11.8</v>
      </c>
      <c r="H149" s="45">
        <v>5970</v>
      </c>
      <c r="I149" s="40">
        <v>1067</v>
      </c>
      <c r="J149" s="41">
        <v>17</v>
      </c>
      <c r="K149" s="45">
        <v>6271</v>
      </c>
      <c r="L149" s="40">
        <v>1116</v>
      </c>
      <c r="M149" s="41">
        <v>17</v>
      </c>
      <c r="N149" s="45">
        <v>6565</v>
      </c>
      <c r="O149" s="40">
        <v>1413</v>
      </c>
      <c r="P149" s="41">
        <v>20.8</v>
      </c>
      <c r="Q149" s="45">
        <v>6791</v>
      </c>
      <c r="R149" s="40">
        <v>1494</v>
      </c>
      <c r="S149" s="41">
        <v>21.7</v>
      </c>
      <c r="T149" s="45">
        <v>6872</v>
      </c>
      <c r="U149" s="40">
        <v>1648</v>
      </c>
      <c r="V149" s="41">
        <v>23</v>
      </c>
      <c r="W149" s="45">
        <v>7174</v>
      </c>
      <c r="X149" s="40">
        <v>1709</v>
      </c>
      <c r="Y149" s="41">
        <v>24.5</v>
      </c>
      <c r="Z149" s="45">
        <v>6973</v>
      </c>
      <c r="AA149" s="40">
        <v>1738</v>
      </c>
      <c r="AB149" s="41">
        <v>22.3</v>
      </c>
      <c r="AC149" s="45">
        <v>7779</v>
      </c>
      <c r="AD149" s="40">
        <v>1731</v>
      </c>
      <c r="AE149" s="41">
        <v>22.3</v>
      </c>
      <c r="AF149" s="45">
        <v>7763</v>
      </c>
      <c r="AG149" s="40">
        <v>1676</v>
      </c>
      <c r="AH149" s="41">
        <v>21.4</v>
      </c>
      <c r="AI149" s="45">
        <v>7822</v>
      </c>
      <c r="AJ149" s="40">
        <v>1559</v>
      </c>
      <c r="AK149" s="41">
        <v>20.7</v>
      </c>
      <c r="AL149" s="45">
        <v>7541</v>
      </c>
      <c r="AM149" s="40">
        <v>1470</v>
      </c>
      <c r="AN149" s="41">
        <v>20</v>
      </c>
      <c r="AO149" s="45">
        <v>7345</v>
      </c>
    </row>
    <row r="150" spans="1:41">
      <c r="A150" s="42" t="s">
        <v>73</v>
      </c>
      <c r="B150" s="42" t="s">
        <v>137</v>
      </c>
      <c r="C150" s="43">
        <f t="shared" si="6"/>
        <v>9</v>
      </c>
      <c r="D150" s="44">
        <f t="shared" si="7"/>
        <v>10.465116279069768</v>
      </c>
      <c r="E150" s="55">
        <f t="shared" si="8"/>
        <v>86</v>
      </c>
      <c r="F150" s="43"/>
      <c r="G150" s="44"/>
      <c r="H150" s="46"/>
      <c r="I150" s="43"/>
      <c r="J150" s="44"/>
      <c r="K150" s="46"/>
      <c r="L150" s="43"/>
      <c r="M150" s="44"/>
      <c r="N150" s="46"/>
      <c r="O150" s="43">
        <v>1</v>
      </c>
      <c r="P150" s="44">
        <v>7.1</v>
      </c>
      <c r="Q150" s="46">
        <v>14</v>
      </c>
      <c r="R150" s="43"/>
      <c r="S150" s="44"/>
      <c r="T150" s="46"/>
      <c r="U150" s="43"/>
      <c r="V150" s="44"/>
      <c r="W150" s="46"/>
      <c r="X150" s="43">
        <v>1</v>
      </c>
      <c r="Y150" s="44">
        <v>3.2</v>
      </c>
      <c r="Z150" s="46">
        <v>31</v>
      </c>
      <c r="AA150" s="43"/>
      <c r="AB150" s="44"/>
      <c r="AC150" s="46"/>
      <c r="AD150" s="43">
        <v>4</v>
      </c>
      <c r="AE150" s="44">
        <v>18.2</v>
      </c>
      <c r="AF150" s="46">
        <v>22</v>
      </c>
      <c r="AG150" s="43"/>
      <c r="AH150" s="44"/>
      <c r="AI150" s="46"/>
      <c r="AJ150" s="43">
        <v>3</v>
      </c>
      <c r="AK150" s="44">
        <v>15.8</v>
      </c>
      <c r="AL150" s="46">
        <v>19</v>
      </c>
      <c r="AM150" s="43"/>
      <c r="AN150" s="44"/>
      <c r="AO150" s="46"/>
    </row>
    <row r="151" spans="1:41">
      <c r="A151" t="s">
        <v>73</v>
      </c>
      <c r="B151" t="s">
        <v>164</v>
      </c>
      <c r="C151" s="40">
        <f t="shared" si="6"/>
        <v>5224</v>
      </c>
      <c r="D151" s="41">
        <f t="shared" si="7"/>
        <v>17.989600192844108</v>
      </c>
      <c r="E151" s="54">
        <f t="shared" si="8"/>
        <v>29039</v>
      </c>
      <c r="F151" s="40">
        <v>232</v>
      </c>
      <c r="G151" s="41">
        <v>10.7</v>
      </c>
      <c r="H151" s="45">
        <v>2177</v>
      </c>
      <c r="I151" s="40">
        <v>249</v>
      </c>
      <c r="J151" s="41">
        <v>11.6</v>
      </c>
      <c r="K151" s="45">
        <v>2149</v>
      </c>
      <c r="L151" s="40">
        <v>326</v>
      </c>
      <c r="M151" s="41">
        <v>14.3</v>
      </c>
      <c r="N151" s="45">
        <v>2280</v>
      </c>
      <c r="O151" s="40">
        <v>354</v>
      </c>
      <c r="P151" s="41">
        <v>15.5</v>
      </c>
      <c r="Q151" s="45">
        <v>2284</v>
      </c>
      <c r="R151" s="40">
        <v>442</v>
      </c>
      <c r="S151" s="41">
        <v>18.899999999999999</v>
      </c>
      <c r="T151" s="45">
        <v>2345</v>
      </c>
      <c r="U151" s="40">
        <v>474</v>
      </c>
      <c r="V151" s="41">
        <v>19.2</v>
      </c>
      <c r="W151" s="45">
        <v>2463</v>
      </c>
      <c r="X151" s="40">
        <v>525</v>
      </c>
      <c r="Y151" s="41">
        <v>21.5</v>
      </c>
      <c r="Z151" s="45">
        <v>2446</v>
      </c>
      <c r="AA151" s="40">
        <v>542</v>
      </c>
      <c r="AB151" s="41">
        <v>21.7</v>
      </c>
      <c r="AC151" s="45">
        <v>2503</v>
      </c>
      <c r="AD151" s="40">
        <v>531</v>
      </c>
      <c r="AE151" s="41">
        <v>20.5</v>
      </c>
      <c r="AF151" s="45">
        <v>2587</v>
      </c>
      <c r="AG151" s="40">
        <v>542</v>
      </c>
      <c r="AH151" s="41">
        <v>21</v>
      </c>
      <c r="AI151" s="45">
        <v>2576</v>
      </c>
      <c r="AJ151" s="40">
        <v>500</v>
      </c>
      <c r="AK151" s="41">
        <v>18.899999999999999</v>
      </c>
      <c r="AL151" s="45">
        <v>2652</v>
      </c>
      <c r="AM151" s="40">
        <v>507</v>
      </c>
      <c r="AN151" s="41">
        <v>19.7</v>
      </c>
      <c r="AO151" s="45">
        <v>2577</v>
      </c>
    </row>
    <row r="152" spans="1:41">
      <c r="A152" s="42" t="s">
        <v>73</v>
      </c>
      <c r="B152" s="42" t="s">
        <v>173</v>
      </c>
      <c r="C152" s="43">
        <f t="shared" si="6"/>
        <v>9685</v>
      </c>
      <c r="D152" s="44">
        <f t="shared" si="7"/>
        <v>28.020483740307832</v>
      </c>
      <c r="E152" s="55">
        <f t="shared" si="8"/>
        <v>34564</v>
      </c>
      <c r="F152" s="43">
        <v>397</v>
      </c>
      <c r="G152" s="44">
        <v>16.399999999999999</v>
      </c>
      <c r="H152" s="46">
        <v>2427</v>
      </c>
      <c r="I152" s="43">
        <v>487</v>
      </c>
      <c r="J152" s="44">
        <v>19.600000000000001</v>
      </c>
      <c r="K152" s="46">
        <v>2484</v>
      </c>
      <c r="L152" s="43">
        <v>609</v>
      </c>
      <c r="M152" s="44">
        <v>22.8</v>
      </c>
      <c r="N152" s="46">
        <v>2677</v>
      </c>
      <c r="O152" s="43">
        <v>754</v>
      </c>
      <c r="P152" s="44">
        <v>28.1</v>
      </c>
      <c r="Q152" s="46">
        <v>2683</v>
      </c>
      <c r="R152" s="43">
        <v>835</v>
      </c>
      <c r="S152" s="44">
        <v>30.3</v>
      </c>
      <c r="T152" s="46">
        <v>2760</v>
      </c>
      <c r="U152" s="43">
        <v>882</v>
      </c>
      <c r="V152" s="44">
        <v>30.2</v>
      </c>
      <c r="W152" s="46">
        <v>2917</v>
      </c>
      <c r="X152" s="43">
        <v>980</v>
      </c>
      <c r="Y152" s="44">
        <v>33.1</v>
      </c>
      <c r="Z152" s="46">
        <v>2962</v>
      </c>
      <c r="AA152" s="43">
        <v>1005</v>
      </c>
      <c r="AB152" s="44">
        <v>31.6</v>
      </c>
      <c r="AC152" s="46">
        <v>3183</v>
      </c>
      <c r="AD152" s="43">
        <v>969</v>
      </c>
      <c r="AE152" s="44">
        <v>30.7</v>
      </c>
      <c r="AF152" s="46">
        <v>3156</v>
      </c>
      <c r="AG152" s="43">
        <v>996</v>
      </c>
      <c r="AH152" s="44">
        <v>30.7</v>
      </c>
      <c r="AI152" s="46">
        <v>3240</v>
      </c>
      <c r="AJ152" s="43">
        <v>912</v>
      </c>
      <c r="AK152" s="44">
        <v>29.1</v>
      </c>
      <c r="AL152" s="46">
        <v>3132</v>
      </c>
      <c r="AM152" s="43">
        <v>859</v>
      </c>
      <c r="AN152" s="44">
        <v>29.2</v>
      </c>
      <c r="AO152" s="46">
        <v>2943</v>
      </c>
    </row>
    <row r="153" spans="1:41">
      <c r="A153" t="s">
        <v>73</v>
      </c>
      <c r="B153" t="s">
        <v>189</v>
      </c>
      <c r="C153" s="40">
        <f t="shared" si="6"/>
        <v>14977</v>
      </c>
      <c r="D153" s="41">
        <f t="shared" si="7"/>
        <v>22.358737030678512</v>
      </c>
      <c r="E153" s="54">
        <f t="shared" si="8"/>
        <v>66985</v>
      </c>
      <c r="F153" s="40">
        <v>708</v>
      </c>
      <c r="G153" s="41">
        <v>13.7</v>
      </c>
      <c r="H153" s="45">
        <v>5184</v>
      </c>
      <c r="I153" s="40">
        <v>894</v>
      </c>
      <c r="J153" s="41">
        <v>16.7</v>
      </c>
      <c r="K153" s="45">
        <v>5344</v>
      </c>
      <c r="L153" s="40">
        <v>917</v>
      </c>
      <c r="M153" s="41">
        <v>16.8</v>
      </c>
      <c r="N153" s="45">
        <v>5451</v>
      </c>
      <c r="O153" s="40">
        <v>1141</v>
      </c>
      <c r="P153" s="41">
        <v>20.3</v>
      </c>
      <c r="Q153" s="45">
        <v>5619</v>
      </c>
      <c r="R153" s="40">
        <v>1366</v>
      </c>
      <c r="S153" s="41">
        <v>23.8</v>
      </c>
      <c r="T153" s="45">
        <v>5745</v>
      </c>
      <c r="U153" s="40">
        <v>1427</v>
      </c>
      <c r="V153" s="41">
        <v>24.3</v>
      </c>
      <c r="W153" s="45">
        <v>5878</v>
      </c>
      <c r="X153" s="40">
        <v>1556</v>
      </c>
      <c r="Y153" s="41">
        <v>26.2</v>
      </c>
      <c r="Z153" s="45">
        <v>5947</v>
      </c>
      <c r="AA153" s="40">
        <v>1504</v>
      </c>
      <c r="AB153" s="41">
        <v>26.9</v>
      </c>
      <c r="AC153" s="45">
        <v>5595</v>
      </c>
      <c r="AD153" s="40">
        <v>1524</v>
      </c>
      <c r="AE153" s="41">
        <v>27.7</v>
      </c>
      <c r="AF153" s="45">
        <v>5512</v>
      </c>
      <c r="AG153" s="40">
        <v>1399</v>
      </c>
      <c r="AH153" s="41">
        <v>25</v>
      </c>
      <c r="AI153" s="45">
        <v>5604</v>
      </c>
      <c r="AJ153" s="40">
        <v>1350</v>
      </c>
      <c r="AK153" s="41">
        <v>24.2</v>
      </c>
      <c r="AL153" s="45">
        <v>5591</v>
      </c>
      <c r="AM153" s="40">
        <v>1191</v>
      </c>
      <c r="AN153" s="41">
        <v>21.6</v>
      </c>
      <c r="AO153" s="45">
        <v>5515</v>
      </c>
    </row>
    <row r="154" spans="1:41">
      <c r="A154" s="42" t="s">
        <v>73</v>
      </c>
      <c r="B154" s="42" t="s">
        <v>190</v>
      </c>
      <c r="C154" s="43">
        <f t="shared" si="6"/>
        <v>6767</v>
      </c>
      <c r="D154" s="44">
        <f t="shared" si="7"/>
        <v>17.514299764474465</v>
      </c>
      <c r="E154" s="55">
        <f t="shared" si="8"/>
        <v>38637</v>
      </c>
      <c r="F154" s="43">
        <v>315</v>
      </c>
      <c r="G154" s="44">
        <v>9.6999999999999993</v>
      </c>
      <c r="H154" s="46">
        <v>3253</v>
      </c>
      <c r="I154" s="43">
        <v>426</v>
      </c>
      <c r="J154" s="44">
        <v>13.6</v>
      </c>
      <c r="K154" s="46">
        <v>3132</v>
      </c>
      <c r="L154" s="43">
        <v>468</v>
      </c>
      <c r="M154" s="44">
        <v>14</v>
      </c>
      <c r="N154" s="46">
        <v>3350</v>
      </c>
      <c r="O154" s="43">
        <v>573</v>
      </c>
      <c r="P154" s="44">
        <v>16.7</v>
      </c>
      <c r="Q154" s="46">
        <v>3441</v>
      </c>
      <c r="R154" s="43">
        <v>609</v>
      </c>
      <c r="S154" s="44">
        <v>17.399999999999999</v>
      </c>
      <c r="T154" s="46">
        <v>3493</v>
      </c>
      <c r="U154" s="43">
        <v>633</v>
      </c>
      <c r="V154" s="44">
        <v>18.3</v>
      </c>
      <c r="W154" s="46">
        <v>3465</v>
      </c>
      <c r="X154" s="43">
        <v>637</v>
      </c>
      <c r="Y154" s="44">
        <v>18</v>
      </c>
      <c r="Z154" s="46">
        <v>3539</v>
      </c>
      <c r="AA154" s="43">
        <v>619</v>
      </c>
      <c r="AB154" s="44">
        <v>21.4</v>
      </c>
      <c r="AC154" s="46">
        <v>2895</v>
      </c>
      <c r="AD154" s="43">
        <v>669</v>
      </c>
      <c r="AE154" s="44">
        <v>21.8</v>
      </c>
      <c r="AF154" s="46">
        <v>3066</v>
      </c>
      <c r="AG154" s="43">
        <v>624</v>
      </c>
      <c r="AH154" s="44">
        <v>20.2</v>
      </c>
      <c r="AI154" s="46">
        <v>3091</v>
      </c>
      <c r="AJ154" s="43">
        <v>621</v>
      </c>
      <c r="AK154" s="44">
        <v>20.7</v>
      </c>
      <c r="AL154" s="46">
        <v>3002</v>
      </c>
      <c r="AM154" s="43">
        <v>573</v>
      </c>
      <c r="AN154" s="44">
        <v>19.7</v>
      </c>
      <c r="AO154" s="46">
        <v>2910</v>
      </c>
    </row>
    <row r="155" spans="1:41">
      <c r="A155" t="s">
        <v>73</v>
      </c>
      <c r="B155" t="s">
        <v>204</v>
      </c>
      <c r="C155" s="40">
        <f t="shared" si="6"/>
        <v>7576</v>
      </c>
      <c r="D155" s="41">
        <f t="shared" si="7"/>
        <v>22.12358369349375</v>
      </c>
      <c r="E155" s="54">
        <f t="shared" si="8"/>
        <v>34244</v>
      </c>
      <c r="F155" s="40">
        <v>299</v>
      </c>
      <c r="G155" s="41">
        <v>11.5</v>
      </c>
      <c r="H155" s="45">
        <v>2605</v>
      </c>
      <c r="I155" s="40">
        <v>394</v>
      </c>
      <c r="J155" s="41">
        <v>15</v>
      </c>
      <c r="K155" s="45">
        <v>2625</v>
      </c>
      <c r="L155" s="40">
        <v>449</v>
      </c>
      <c r="M155" s="41">
        <v>15.6</v>
      </c>
      <c r="N155" s="45">
        <v>2874</v>
      </c>
      <c r="O155" s="40">
        <v>604</v>
      </c>
      <c r="P155" s="41">
        <v>20.9</v>
      </c>
      <c r="Q155" s="45">
        <v>2885</v>
      </c>
      <c r="R155" s="40">
        <v>677</v>
      </c>
      <c r="S155" s="41">
        <v>22.4</v>
      </c>
      <c r="T155" s="45">
        <v>3029</v>
      </c>
      <c r="U155" s="40">
        <v>722</v>
      </c>
      <c r="V155" s="41">
        <v>23.6</v>
      </c>
      <c r="W155" s="45">
        <v>3059</v>
      </c>
      <c r="X155" s="40">
        <v>807</v>
      </c>
      <c r="Y155" s="41">
        <v>26.4</v>
      </c>
      <c r="Z155" s="45">
        <v>3060</v>
      </c>
      <c r="AA155" s="40">
        <v>759</v>
      </c>
      <c r="AB155" s="41">
        <v>26.9</v>
      </c>
      <c r="AC155" s="45">
        <v>2820</v>
      </c>
      <c r="AD155" s="40">
        <v>752</v>
      </c>
      <c r="AE155" s="41">
        <v>27</v>
      </c>
      <c r="AF155" s="45">
        <v>2784</v>
      </c>
      <c r="AG155" s="40">
        <v>749</v>
      </c>
      <c r="AH155" s="41">
        <v>25.6</v>
      </c>
      <c r="AI155" s="45">
        <v>2922</v>
      </c>
      <c r="AJ155" s="40">
        <v>714</v>
      </c>
      <c r="AK155" s="41">
        <v>25.1</v>
      </c>
      <c r="AL155" s="45">
        <v>2841</v>
      </c>
      <c r="AM155" s="40">
        <v>650</v>
      </c>
      <c r="AN155" s="41">
        <v>23.7</v>
      </c>
      <c r="AO155" s="45">
        <v>2740</v>
      </c>
    </row>
    <row r="156" spans="1:41">
      <c r="A156" s="42" t="s">
        <v>73</v>
      </c>
      <c r="B156" s="42" t="s">
        <v>208</v>
      </c>
      <c r="C156" s="43">
        <f t="shared" si="6"/>
        <v>4906</v>
      </c>
      <c r="D156" s="44">
        <f t="shared" si="7"/>
        <v>28.450475527719789</v>
      </c>
      <c r="E156" s="55">
        <f t="shared" si="8"/>
        <v>17244</v>
      </c>
      <c r="F156" s="43">
        <v>172</v>
      </c>
      <c r="G156" s="44">
        <v>16.2</v>
      </c>
      <c r="H156" s="46">
        <v>1065</v>
      </c>
      <c r="I156" s="43">
        <v>264</v>
      </c>
      <c r="J156" s="44">
        <v>24</v>
      </c>
      <c r="K156" s="46">
        <v>1100</v>
      </c>
      <c r="L156" s="43">
        <v>320</v>
      </c>
      <c r="M156" s="44">
        <v>26.1</v>
      </c>
      <c r="N156" s="46">
        <v>1224</v>
      </c>
      <c r="O156" s="43">
        <v>346</v>
      </c>
      <c r="P156" s="44">
        <v>26.8</v>
      </c>
      <c r="Q156" s="46">
        <v>1292</v>
      </c>
      <c r="R156" s="43">
        <v>391</v>
      </c>
      <c r="S156" s="44">
        <v>30.4</v>
      </c>
      <c r="T156" s="46">
        <v>1286</v>
      </c>
      <c r="U156" s="43">
        <v>488</v>
      </c>
      <c r="V156" s="44">
        <v>35.299999999999997</v>
      </c>
      <c r="W156" s="46">
        <v>1381</v>
      </c>
      <c r="X156" s="43">
        <v>518</v>
      </c>
      <c r="Y156" s="44">
        <v>37.4</v>
      </c>
      <c r="Z156" s="46">
        <v>1385</v>
      </c>
      <c r="AA156" s="43">
        <v>566</v>
      </c>
      <c r="AB156" s="44">
        <v>31.3</v>
      </c>
      <c r="AC156" s="46">
        <v>1806</v>
      </c>
      <c r="AD156" s="43">
        <v>515</v>
      </c>
      <c r="AE156" s="44">
        <v>29.6</v>
      </c>
      <c r="AF156" s="46">
        <v>1740</v>
      </c>
      <c r="AG156" s="43">
        <v>495</v>
      </c>
      <c r="AH156" s="44">
        <v>28.2</v>
      </c>
      <c r="AI156" s="46">
        <v>1758</v>
      </c>
      <c r="AJ156" s="43">
        <v>417</v>
      </c>
      <c r="AK156" s="44">
        <v>25.8</v>
      </c>
      <c r="AL156" s="46">
        <v>1619</v>
      </c>
      <c r="AM156" s="43">
        <v>414</v>
      </c>
      <c r="AN156" s="44">
        <v>26.1</v>
      </c>
      <c r="AO156" s="46">
        <v>1588</v>
      </c>
    </row>
    <row r="157" spans="1:41" ht="15.95" thickBot="1">
      <c r="A157" t="s">
        <v>73</v>
      </c>
      <c r="B157" t="s">
        <v>223</v>
      </c>
      <c r="C157" s="40">
        <f t="shared" si="6"/>
        <v>11552</v>
      </c>
      <c r="D157" s="41">
        <f t="shared" si="7"/>
        <v>18.168378340122359</v>
      </c>
      <c r="E157" s="54">
        <f t="shared" si="8"/>
        <v>63583</v>
      </c>
      <c r="F157" s="40">
        <v>504</v>
      </c>
      <c r="G157" s="41">
        <v>10.7</v>
      </c>
      <c r="H157" s="45">
        <v>4734</v>
      </c>
      <c r="I157" s="40">
        <v>642</v>
      </c>
      <c r="J157" s="41">
        <v>13.3</v>
      </c>
      <c r="K157" s="45">
        <v>4828</v>
      </c>
      <c r="L157" s="40">
        <v>819</v>
      </c>
      <c r="M157" s="41">
        <v>16</v>
      </c>
      <c r="N157" s="45">
        <v>5111</v>
      </c>
      <c r="O157" s="40">
        <v>871</v>
      </c>
      <c r="P157" s="41">
        <v>17.100000000000001</v>
      </c>
      <c r="Q157" s="45">
        <v>5104</v>
      </c>
      <c r="R157" s="40">
        <v>996</v>
      </c>
      <c r="S157" s="41">
        <v>19</v>
      </c>
      <c r="T157" s="45">
        <v>5237</v>
      </c>
      <c r="U157" s="40">
        <v>1106</v>
      </c>
      <c r="V157" s="41">
        <v>20.2</v>
      </c>
      <c r="W157" s="45">
        <v>5471</v>
      </c>
      <c r="X157" s="40">
        <v>1136</v>
      </c>
      <c r="Y157" s="41">
        <v>21.2</v>
      </c>
      <c r="Z157" s="45">
        <v>5369</v>
      </c>
      <c r="AA157" s="40">
        <v>1107</v>
      </c>
      <c r="AB157" s="41">
        <v>20.2</v>
      </c>
      <c r="AC157" s="45">
        <v>5493</v>
      </c>
      <c r="AD157" s="40">
        <v>1088</v>
      </c>
      <c r="AE157" s="41">
        <v>20.100000000000001</v>
      </c>
      <c r="AF157" s="45">
        <v>5419</v>
      </c>
      <c r="AG157" s="40">
        <v>1119</v>
      </c>
      <c r="AH157" s="41">
        <v>20.100000000000001</v>
      </c>
      <c r="AI157" s="45">
        <v>5576</v>
      </c>
      <c r="AJ157" s="40">
        <v>1105</v>
      </c>
      <c r="AK157" s="41">
        <v>19.3</v>
      </c>
      <c r="AL157" s="45">
        <v>5733</v>
      </c>
      <c r="AM157" s="40">
        <v>1059</v>
      </c>
      <c r="AN157" s="41">
        <v>19.2</v>
      </c>
      <c r="AO157" s="45">
        <v>5508</v>
      </c>
    </row>
    <row r="158" spans="1:41" ht="15.95" thickTop="1">
      <c r="A158" s="50" t="s">
        <v>271</v>
      </c>
      <c r="B158" s="50" t="s">
        <v>272</v>
      </c>
      <c r="C158" s="51">
        <f>SUM(C5:C157)</f>
        <v>2111034</v>
      </c>
      <c r="D158" s="52">
        <f>IFERROR(C158/E158*100,"")</f>
        <v>27.829125855227598</v>
      </c>
      <c r="E158" s="56">
        <f>SUM(E5:E157)</f>
        <v>7585700</v>
      </c>
      <c r="F158" s="51">
        <f>SUM(F5:F157)</f>
        <v>96429</v>
      </c>
      <c r="G158" s="52">
        <f>IFERROR(SUM(F5:F157)/SUM(H5:H157)*100,"")</f>
        <v>16.831968329109152</v>
      </c>
      <c r="H158" s="51">
        <f>SUM(H5:H157)</f>
        <v>572892</v>
      </c>
      <c r="I158" s="51">
        <f>SUM(I5:I157)</f>
        <v>128437</v>
      </c>
      <c r="J158" s="52">
        <f>IFERROR(SUM(I5:I157)/SUM(K5:K157)*100,"")</f>
        <v>21.841875683424853</v>
      </c>
      <c r="K158" s="51">
        <f>SUM(K5:K157)</f>
        <v>588031</v>
      </c>
      <c r="L158" s="51">
        <f>SUM(L5:L157)</f>
        <v>149158</v>
      </c>
      <c r="M158" s="52">
        <f>IFERROR(SUM(L5:L157)/SUM(N5:N157)*100,"")</f>
        <v>24.52091029099655</v>
      </c>
      <c r="N158" s="51">
        <f>SUM(N5:N157)</f>
        <v>608289</v>
      </c>
      <c r="O158" s="51">
        <f>SUM(O5:O157)</f>
        <v>171693</v>
      </c>
      <c r="P158" s="52">
        <f>IFERROR(SUM(O5:O157)/SUM(Q5:Q157)*100,"")</f>
        <v>27.490805335707318</v>
      </c>
      <c r="Q158" s="51">
        <f>SUM(Q5:Q157)</f>
        <v>624547</v>
      </c>
      <c r="R158" s="51">
        <f>SUM(R5:R157)</f>
        <v>189092</v>
      </c>
      <c r="S158" s="52">
        <f>IFERROR(SUM(R5:R157)/SUM(T5:T157)*100,"")</f>
        <v>29.498703624547208</v>
      </c>
      <c r="T158" s="51">
        <f>SUM(T5:T157)</f>
        <v>641018</v>
      </c>
      <c r="U158" s="51">
        <f>SUM(U5:U157)</f>
        <v>200926</v>
      </c>
      <c r="V158" s="52">
        <f>IFERROR(SUM(U5:U157)/SUM(W5:W157)*100,"")</f>
        <v>30.663132240347096</v>
      </c>
      <c r="W158" s="51">
        <f>SUM(W5:W157)</f>
        <v>655269</v>
      </c>
      <c r="X158" s="51">
        <f>SUM(X5:X157)</f>
        <v>206563</v>
      </c>
      <c r="Y158" s="52">
        <f>IFERROR(SUM(X5:X157)/SUM(Z5:Z157)*100,"")</f>
        <v>31.596248152986274</v>
      </c>
      <c r="Z158" s="51">
        <f>SUM(Z5:Z157)</f>
        <v>653758</v>
      </c>
      <c r="AA158" s="51">
        <f>SUM(AA5:AA157)</f>
        <v>199488</v>
      </c>
      <c r="AB158" s="52">
        <f>IFERROR(SUM(AA5:AA157)/SUM(AC5:AC157)*100,"")</f>
        <v>31.047701164631196</v>
      </c>
      <c r="AC158" s="51">
        <f>SUM(AC5:AC157)</f>
        <v>642521</v>
      </c>
      <c r="AD158" s="51">
        <f>SUM(AD5:AD157)</f>
        <v>201149</v>
      </c>
      <c r="AE158" s="52">
        <f>IFERROR(SUM(AD5:AD157)/SUM(AF5:AF157)*100,"")</f>
        <v>30.970633565466688</v>
      </c>
      <c r="AF158" s="51">
        <f>SUM(AF5:AF157)</f>
        <v>649483</v>
      </c>
      <c r="AG158" s="51">
        <f>SUM(AG5:AG157)</f>
        <v>197696</v>
      </c>
      <c r="AH158" s="52">
        <f>IFERROR(SUM(AG5:AG157)/SUM(AI5:AI157)*100,"")</f>
        <v>30.000895340737856</v>
      </c>
      <c r="AI158" s="51">
        <f>SUM(AI5:AI157)</f>
        <v>658967</v>
      </c>
      <c r="AJ158" s="51">
        <f>SUM(AJ5:AJ157)</f>
        <v>189794</v>
      </c>
      <c r="AK158" s="52">
        <f>IFERROR(SUM(AJ5:AJ157)/SUM(AL5:AL157)*100,"")</f>
        <v>29.05825614330552</v>
      </c>
      <c r="AL158" s="51">
        <f>SUM(AL5:AL157)</f>
        <v>653150</v>
      </c>
      <c r="AM158" s="51">
        <f>SUM(AM5:AM157)</f>
        <v>180609</v>
      </c>
      <c r="AN158" s="52">
        <f>IFERROR(SUM(AM5:AM157)/SUM(AO5:AO157)*100,"")</f>
        <v>28.318607659441025</v>
      </c>
      <c r="AO158" s="51">
        <f>SUM(AO5:AO157)</f>
        <v>637775</v>
      </c>
    </row>
  </sheetData>
  <sheetProtection algorithmName="SHA-512" hashValue="ZGau45eecV5RYdJ5EGzYVRHtgYEUvEPv9M6HX/mQhROKD3AWzej74AXbjXKKoKBcB/j8sfGaE/ZqxSJTO+Y3zg==" saltValue="WjN0JGIs34siUWLt2yja8w==" spinCount="100000" sheet="1" objects="1" scenarios="1" autoFilter="0"/>
  <mergeCells count="13">
    <mergeCell ref="AM3:AO3"/>
    <mergeCell ref="U3:W3"/>
    <mergeCell ref="X3:Z3"/>
    <mergeCell ref="AA3:AC3"/>
    <mergeCell ref="AD3:AF3"/>
    <mergeCell ref="AG3:AI3"/>
    <mergeCell ref="AJ3:AL3"/>
    <mergeCell ref="R3:T3"/>
    <mergeCell ref="C3:E3"/>
    <mergeCell ref="F3:H3"/>
    <mergeCell ref="I3:K3"/>
    <mergeCell ref="L3:N3"/>
    <mergeCell ref="O3:Q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15"/>
  <sheetViews>
    <sheetView topLeftCell="A4" zoomScale="160" zoomScaleNormal="160" workbookViewId="0">
      <selection activeCell="B16" sqref="B16"/>
    </sheetView>
  </sheetViews>
  <sheetFormatPr defaultColWidth="8.85546875" defaultRowHeight="15"/>
  <cols>
    <col min="1" max="15" width="16.85546875" customWidth="1"/>
  </cols>
  <sheetData>
    <row r="1" spans="1:14" s="109" customFormat="1" ht="21" customHeight="1">
      <c r="A1" s="108" t="s">
        <v>273</v>
      </c>
      <c r="B1" s="110"/>
      <c r="C1" s="110"/>
      <c r="D1" s="110"/>
      <c r="E1" s="110"/>
      <c r="F1" s="110"/>
      <c r="G1" s="110"/>
      <c r="H1" s="110"/>
      <c r="I1" s="110"/>
      <c r="J1" s="113"/>
      <c r="K1" s="113"/>
      <c r="L1" s="113"/>
      <c r="M1" s="113"/>
      <c r="N1" s="113"/>
    </row>
    <row r="2" spans="1:14" ht="23.25" customHeight="1">
      <c r="A2" s="104" t="s">
        <v>274</v>
      </c>
      <c r="B2" s="103"/>
      <c r="C2" s="103"/>
      <c r="D2" s="103"/>
      <c r="E2" s="103"/>
      <c r="F2" s="103"/>
      <c r="G2" s="103"/>
      <c r="H2" s="6"/>
      <c r="I2" s="6"/>
    </row>
    <row r="3" spans="1:14" ht="68.099999999999994">
      <c r="A3" s="7" t="s">
        <v>275</v>
      </c>
      <c r="B3" s="8" t="s">
        <v>276</v>
      </c>
      <c r="C3" s="8" t="s">
        <v>256</v>
      </c>
      <c r="D3" s="8" t="s">
        <v>257</v>
      </c>
      <c r="E3" s="8" t="s">
        <v>258</v>
      </c>
      <c r="F3" s="8" t="s">
        <v>259</v>
      </c>
      <c r="G3" s="8" t="s">
        <v>260</v>
      </c>
      <c r="H3" s="8" t="s">
        <v>261</v>
      </c>
      <c r="I3" s="8" t="s">
        <v>262</v>
      </c>
      <c r="J3" s="8" t="s">
        <v>263</v>
      </c>
      <c r="K3" s="8" t="s">
        <v>264</v>
      </c>
      <c r="L3" s="8" t="s">
        <v>265</v>
      </c>
      <c r="M3" s="8" t="s">
        <v>266</v>
      </c>
      <c r="N3" s="8" t="s">
        <v>267</v>
      </c>
    </row>
    <row r="4" spans="1:14" ht="51">
      <c r="A4" s="9" t="s">
        <v>277</v>
      </c>
      <c r="B4" s="10" t="s">
        <v>278</v>
      </c>
      <c r="C4" s="11">
        <v>5</v>
      </c>
      <c r="D4" s="11">
        <v>6</v>
      </c>
      <c r="E4" s="11">
        <v>7</v>
      </c>
      <c r="F4" s="12">
        <v>8</v>
      </c>
      <c r="G4" s="12">
        <v>9</v>
      </c>
      <c r="H4" s="12">
        <v>10</v>
      </c>
      <c r="I4" s="12">
        <v>11</v>
      </c>
      <c r="J4" s="11">
        <v>12</v>
      </c>
      <c r="K4" s="12">
        <v>13</v>
      </c>
      <c r="L4" s="12">
        <v>14</v>
      </c>
      <c r="M4" s="11">
        <v>15</v>
      </c>
      <c r="N4" s="11">
        <v>16</v>
      </c>
    </row>
    <row r="5" spans="1:14" ht="15.95">
      <c r="A5" s="5" t="s">
        <v>279</v>
      </c>
      <c r="B5" s="13">
        <f>SUM(C5:N5)</f>
        <v>3419860</v>
      </c>
      <c r="C5" s="13">
        <v>239590</v>
      </c>
      <c r="D5" s="13">
        <v>253600</v>
      </c>
      <c r="E5" s="13">
        <v>264680</v>
      </c>
      <c r="F5" s="13">
        <v>273470</v>
      </c>
      <c r="G5" s="13">
        <v>287020</v>
      </c>
      <c r="H5" s="13">
        <v>295420</v>
      </c>
      <c r="I5" s="13">
        <v>295680</v>
      </c>
      <c r="J5" s="14">
        <v>296560</v>
      </c>
      <c r="K5" s="13">
        <v>302110</v>
      </c>
      <c r="L5" s="13">
        <v>308410</v>
      </c>
      <c r="M5" s="13">
        <v>305310</v>
      </c>
      <c r="N5" s="14">
        <v>298010</v>
      </c>
    </row>
    <row r="6" spans="1:14" ht="15.95">
      <c r="A6" s="15" t="s">
        <v>110</v>
      </c>
      <c r="B6" s="13">
        <f t="shared" ref="B6:B69" si="0">SUM(C6:N6)</f>
        <v>289820</v>
      </c>
      <c r="C6" s="16">
        <v>19760</v>
      </c>
      <c r="D6" s="16">
        <v>21220</v>
      </c>
      <c r="E6" s="16">
        <v>22330</v>
      </c>
      <c r="F6" s="16">
        <v>22920</v>
      </c>
      <c r="G6" s="16">
        <v>24410</v>
      </c>
      <c r="H6" s="16">
        <v>25220</v>
      </c>
      <c r="I6" s="16">
        <v>25300</v>
      </c>
      <c r="J6" s="17">
        <v>25440</v>
      </c>
      <c r="K6" s="16">
        <v>25610</v>
      </c>
      <c r="L6" s="16">
        <v>26190</v>
      </c>
      <c r="M6" s="16">
        <v>26050</v>
      </c>
      <c r="N6" s="18">
        <v>25370</v>
      </c>
    </row>
    <row r="7" spans="1:14" ht="15.95">
      <c r="A7" s="19" t="s">
        <v>109</v>
      </c>
      <c r="B7" s="13">
        <f t="shared" si="0"/>
        <v>21140</v>
      </c>
      <c r="C7" s="20">
        <v>1490</v>
      </c>
      <c r="D7" s="20">
        <v>1550</v>
      </c>
      <c r="E7" s="20">
        <v>1620</v>
      </c>
      <c r="F7" s="20">
        <v>1710</v>
      </c>
      <c r="G7" s="20">
        <v>1640</v>
      </c>
      <c r="H7" s="20">
        <v>1770</v>
      </c>
      <c r="I7" s="20">
        <v>1860</v>
      </c>
      <c r="J7" s="21">
        <v>1870</v>
      </c>
      <c r="K7" s="20">
        <v>1870</v>
      </c>
      <c r="L7" s="20">
        <v>1930</v>
      </c>
      <c r="M7" s="20">
        <v>1900</v>
      </c>
      <c r="N7" s="22">
        <v>1930</v>
      </c>
    </row>
    <row r="8" spans="1:14" ht="15.95">
      <c r="A8" s="19" t="s">
        <v>111</v>
      </c>
      <c r="B8" s="13">
        <f t="shared" si="0"/>
        <v>40840</v>
      </c>
      <c r="C8" s="20">
        <v>2800</v>
      </c>
      <c r="D8" s="20">
        <v>3030</v>
      </c>
      <c r="E8" s="20">
        <v>3200</v>
      </c>
      <c r="F8" s="20">
        <v>3270</v>
      </c>
      <c r="G8" s="20">
        <v>3520</v>
      </c>
      <c r="H8" s="20">
        <v>3520</v>
      </c>
      <c r="I8" s="20">
        <v>3480</v>
      </c>
      <c r="J8" s="21">
        <v>3590</v>
      </c>
      <c r="K8" s="20">
        <v>3640</v>
      </c>
      <c r="L8" s="20">
        <v>3660</v>
      </c>
      <c r="M8" s="20">
        <v>3590</v>
      </c>
      <c r="N8" s="22">
        <v>3540</v>
      </c>
    </row>
    <row r="9" spans="1:14" ht="15.95">
      <c r="A9" s="23" t="s">
        <v>280</v>
      </c>
      <c r="B9" s="13">
        <f t="shared" si="0"/>
        <v>6430</v>
      </c>
      <c r="C9" s="24">
        <v>460</v>
      </c>
      <c r="D9" s="24">
        <v>470</v>
      </c>
      <c r="E9" s="24">
        <v>510</v>
      </c>
      <c r="F9" s="24">
        <v>520</v>
      </c>
      <c r="G9" s="24">
        <v>590</v>
      </c>
      <c r="H9" s="24">
        <v>550</v>
      </c>
      <c r="I9" s="24">
        <v>520</v>
      </c>
      <c r="J9" s="25">
        <v>550</v>
      </c>
      <c r="K9" s="24">
        <v>570</v>
      </c>
      <c r="L9" s="24">
        <v>560</v>
      </c>
      <c r="M9" s="24">
        <v>550</v>
      </c>
      <c r="N9" s="26">
        <v>580</v>
      </c>
    </row>
    <row r="10" spans="1:14" ht="15.95">
      <c r="A10" s="23" t="s">
        <v>281</v>
      </c>
      <c r="B10" s="13">
        <f t="shared" si="0"/>
        <v>5150</v>
      </c>
      <c r="C10" s="24">
        <v>370</v>
      </c>
      <c r="D10" s="24">
        <v>420</v>
      </c>
      <c r="E10" s="24">
        <v>420</v>
      </c>
      <c r="F10" s="24">
        <v>440</v>
      </c>
      <c r="G10" s="24">
        <v>430</v>
      </c>
      <c r="H10" s="24">
        <v>430</v>
      </c>
      <c r="I10" s="24">
        <v>450</v>
      </c>
      <c r="J10" s="25">
        <v>440</v>
      </c>
      <c r="K10" s="24">
        <v>450</v>
      </c>
      <c r="L10" s="24">
        <v>430</v>
      </c>
      <c r="M10" s="24">
        <v>440</v>
      </c>
      <c r="N10" s="26">
        <v>430</v>
      </c>
    </row>
    <row r="11" spans="1:14" ht="15.95">
      <c r="A11" s="23" t="s">
        <v>282</v>
      </c>
      <c r="B11" s="13">
        <f t="shared" si="0"/>
        <v>6260</v>
      </c>
      <c r="C11" s="24">
        <v>420</v>
      </c>
      <c r="D11" s="24">
        <v>430</v>
      </c>
      <c r="E11" s="24">
        <v>510</v>
      </c>
      <c r="F11" s="24">
        <v>480</v>
      </c>
      <c r="G11" s="24">
        <v>520</v>
      </c>
      <c r="H11" s="24">
        <v>500</v>
      </c>
      <c r="I11" s="24">
        <v>480</v>
      </c>
      <c r="J11" s="25">
        <v>570</v>
      </c>
      <c r="K11" s="24">
        <v>620</v>
      </c>
      <c r="L11" s="24">
        <v>570</v>
      </c>
      <c r="M11" s="24">
        <v>580</v>
      </c>
      <c r="N11" s="26">
        <v>580</v>
      </c>
    </row>
    <row r="12" spans="1:14" ht="15.95">
      <c r="A12" s="23" t="s">
        <v>283</v>
      </c>
      <c r="B12" s="13">
        <f t="shared" si="0"/>
        <v>2210</v>
      </c>
      <c r="C12" s="24">
        <v>130</v>
      </c>
      <c r="D12" s="24">
        <v>160</v>
      </c>
      <c r="E12" s="24">
        <v>160</v>
      </c>
      <c r="F12" s="24">
        <v>160</v>
      </c>
      <c r="G12" s="24">
        <v>190</v>
      </c>
      <c r="H12" s="24">
        <v>180</v>
      </c>
      <c r="I12" s="24">
        <v>220</v>
      </c>
      <c r="J12" s="25">
        <v>200</v>
      </c>
      <c r="K12" s="24">
        <v>200</v>
      </c>
      <c r="L12" s="24">
        <v>220</v>
      </c>
      <c r="M12" s="24">
        <v>190</v>
      </c>
      <c r="N12" s="26">
        <v>200</v>
      </c>
    </row>
    <row r="13" spans="1:14" ht="15.95">
      <c r="A13" s="23" t="s">
        <v>284</v>
      </c>
      <c r="B13" s="13">
        <f t="shared" si="0"/>
        <v>6240</v>
      </c>
      <c r="C13" s="24">
        <v>410</v>
      </c>
      <c r="D13" s="24">
        <v>460</v>
      </c>
      <c r="E13" s="24">
        <v>480</v>
      </c>
      <c r="F13" s="24">
        <v>520</v>
      </c>
      <c r="G13" s="24">
        <v>520</v>
      </c>
      <c r="H13" s="24">
        <v>560</v>
      </c>
      <c r="I13" s="24">
        <v>530</v>
      </c>
      <c r="J13" s="25">
        <v>560</v>
      </c>
      <c r="K13" s="24">
        <v>550</v>
      </c>
      <c r="L13" s="24">
        <v>580</v>
      </c>
      <c r="M13" s="24">
        <v>550</v>
      </c>
      <c r="N13" s="26">
        <v>520</v>
      </c>
    </row>
    <row r="14" spans="1:14" ht="15.95">
      <c r="A14" s="23" t="s">
        <v>285</v>
      </c>
      <c r="B14" s="13">
        <f t="shared" si="0"/>
        <v>3870</v>
      </c>
      <c r="C14" s="24">
        <v>260</v>
      </c>
      <c r="D14" s="24">
        <v>280</v>
      </c>
      <c r="E14" s="24">
        <v>270</v>
      </c>
      <c r="F14" s="24">
        <v>300</v>
      </c>
      <c r="G14" s="24">
        <v>330</v>
      </c>
      <c r="H14" s="24">
        <v>330</v>
      </c>
      <c r="I14" s="24">
        <v>350</v>
      </c>
      <c r="J14" s="25">
        <v>340</v>
      </c>
      <c r="K14" s="24">
        <v>350</v>
      </c>
      <c r="L14" s="24">
        <v>370</v>
      </c>
      <c r="M14" s="24">
        <v>340</v>
      </c>
      <c r="N14" s="26">
        <v>350</v>
      </c>
    </row>
    <row r="15" spans="1:14" ht="15.95">
      <c r="A15" s="23" t="s">
        <v>286</v>
      </c>
      <c r="B15" s="13">
        <f t="shared" si="0"/>
        <v>4980</v>
      </c>
      <c r="C15" s="24">
        <v>350</v>
      </c>
      <c r="D15" s="24">
        <v>360</v>
      </c>
      <c r="E15" s="24">
        <v>400</v>
      </c>
      <c r="F15" s="24">
        <v>390</v>
      </c>
      <c r="G15" s="24">
        <v>440</v>
      </c>
      <c r="H15" s="24">
        <v>420</v>
      </c>
      <c r="I15" s="24">
        <v>430</v>
      </c>
      <c r="J15" s="25">
        <v>440</v>
      </c>
      <c r="K15" s="24">
        <v>410</v>
      </c>
      <c r="L15" s="24">
        <v>460</v>
      </c>
      <c r="M15" s="24">
        <v>450</v>
      </c>
      <c r="N15" s="26">
        <v>430</v>
      </c>
    </row>
    <row r="16" spans="1:14" ht="15.95">
      <c r="A16" s="23" t="s">
        <v>287</v>
      </c>
      <c r="B16" s="13">
        <f t="shared" si="0"/>
        <v>5720</v>
      </c>
      <c r="C16" s="24">
        <v>410</v>
      </c>
      <c r="D16" s="24">
        <v>450</v>
      </c>
      <c r="E16" s="24">
        <v>450</v>
      </c>
      <c r="F16" s="24">
        <v>460</v>
      </c>
      <c r="G16" s="24">
        <v>490</v>
      </c>
      <c r="H16" s="24">
        <v>550</v>
      </c>
      <c r="I16" s="24">
        <v>500</v>
      </c>
      <c r="J16" s="25">
        <v>490</v>
      </c>
      <c r="K16" s="24">
        <v>490</v>
      </c>
      <c r="L16" s="24">
        <v>470</v>
      </c>
      <c r="M16" s="24">
        <v>500</v>
      </c>
      <c r="N16" s="26">
        <v>460</v>
      </c>
    </row>
    <row r="17" spans="1:14" ht="15.95">
      <c r="A17" s="19" t="s">
        <v>148</v>
      </c>
      <c r="B17" s="13">
        <f t="shared" si="0"/>
        <v>32860</v>
      </c>
      <c r="C17" s="20">
        <v>2130</v>
      </c>
      <c r="D17" s="20">
        <v>2380</v>
      </c>
      <c r="E17" s="20">
        <v>2460</v>
      </c>
      <c r="F17" s="20">
        <v>2590</v>
      </c>
      <c r="G17" s="20">
        <v>2710</v>
      </c>
      <c r="H17" s="20">
        <v>2820</v>
      </c>
      <c r="I17" s="20">
        <v>2880</v>
      </c>
      <c r="J17" s="21">
        <v>2950</v>
      </c>
      <c r="K17" s="20">
        <v>2960</v>
      </c>
      <c r="L17" s="20">
        <v>3030</v>
      </c>
      <c r="M17" s="20">
        <v>3010</v>
      </c>
      <c r="N17" s="22">
        <v>2940</v>
      </c>
    </row>
    <row r="18" spans="1:14" ht="15.95">
      <c r="A18" s="19" t="s">
        <v>149</v>
      </c>
      <c r="B18" s="13">
        <f t="shared" si="0"/>
        <v>31760</v>
      </c>
      <c r="C18" s="20">
        <v>2140</v>
      </c>
      <c r="D18" s="20">
        <v>2400</v>
      </c>
      <c r="E18" s="20">
        <v>2490</v>
      </c>
      <c r="F18" s="20">
        <v>2590</v>
      </c>
      <c r="G18" s="20">
        <v>2680</v>
      </c>
      <c r="H18" s="20">
        <v>2840</v>
      </c>
      <c r="I18" s="20">
        <v>2770</v>
      </c>
      <c r="J18" s="21">
        <v>2660</v>
      </c>
      <c r="K18" s="20">
        <v>2790</v>
      </c>
      <c r="L18" s="20">
        <v>2810</v>
      </c>
      <c r="M18" s="20">
        <v>2860</v>
      </c>
      <c r="N18" s="22">
        <v>2730</v>
      </c>
    </row>
    <row r="19" spans="1:14" ht="15.95">
      <c r="A19" s="23" t="s">
        <v>288</v>
      </c>
      <c r="B19" s="13">
        <f t="shared" si="0"/>
        <v>4560</v>
      </c>
      <c r="C19" s="24">
        <v>300</v>
      </c>
      <c r="D19" s="24">
        <v>370</v>
      </c>
      <c r="E19" s="24">
        <v>350</v>
      </c>
      <c r="F19" s="24">
        <v>380</v>
      </c>
      <c r="G19" s="24">
        <v>400</v>
      </c>
      <c r="H19" s="24">
        <v>430</v>
      </c>
      <c r="I19" s="24">
        <v>390</v>
      </c>
      <c r="J19" s="25">
        <v>390</v>
      </c>
      <c r="K19" s="24">
        <v>400</v>
      </c>
      <c r="L19" s="24">
        <v>400</v>
      </c>
      <c r="M19" s="24">
        <v>390</v>
      </c>
      <c r="N19" s="26">
        <v>360</v>
      </c>
    </row>
    <row r="20" spans="1:14" ht="15.95">
      <c r="A20" s="23" t="s">
        <v>289</v>
      </c>
      <c r="B20" s="13">
        <f t="shared" si="0"/>
        <v>8280</v>
      </c>
      <c r="C20" s="24">
        <v>540</v>
      </c>
      <c r="D20" s="24">
        <v>660</v>
      </c>
      <c r="E20" s="24">
        <v>600</v>
      </c>
      <c r="F20" s="24">
        <v>690</v>
      </c>
      <c r="G20" s="24">
        <v>680</v>
      </c>
      <c r="H20" s="24">
        <v>700</v>
      </c>
      <c r="I20" s="24">
        <v>750</v>
      </c>
      <c r="J20" s="25">
        <v>650</v>
      </c>
      <c r="K20" s="24">
        <v>740</v>
      </c>
      <c r="L20" s="24">
        <v>740</v>
      </c>
      <c r="M20" s="24">
        <v>760</v>
      </c>
      <c r="N20" s="26">
        <v>770</v>
      </c>
    </row>
    <row r="21" spans="1:14" ht="15.95">
      <c r="A21" s="23" t="s">
        <v>290</v>
      </c>
      <c r="B21" s="13">
        <f t="shared" si="0"/>
        <v>3330</v>
      </c>
      <c r="C21" s="24">
        <v>230</v>
      </c>
      <c r="D21" s="24">
        <v>220</v>
      </c>
      <c r="E21" s="24">
        <v>290</v>
      </c>
      <c r="F21" s="24">
        <v>270</v>
      </c>
      <c r="G21" s="24">
        <v>280</v>
      </c>
      <c r="H21" s="24">
        <v>300</v>
      </c>
      <c r="I21" s="24">
        <v>310</v>
      </c>
      <c r="J21" s="25">
        <v>290</v>
      </c>
      <c r="K21" s="24">
        <v>300</v>
      </c>
      <c r="L21" s="24">
        <v>280</v>
      </c>
      <c r="M21" s="24">
        <v>270</v>
      </c>
      <c r="N21" s="26">
        <v>290</v>
      </c>
    </row>
    <row r="22" spans="1:14" ht="15.95">
      <c r="A22" s="23" t="s">
        <v>291</v>
      </c>
      <c r="B22" s="13">
        <f t="shared" si="0"/>
        <v>5100</v>
      </c>
      <c r="C22" s="24">
        <v>350</v>
      </c>
      <c r="D22" s="24">
        <v>370</v>
      </c>
      <c r="E22" s="24">
        <v>430</v>
      </c>
      <c r="F22" s="24">
        <v>410</v>
      </c>
      <c r="G22" s="24">
        <v>460</v>
      </c>
      <c r="H22" s="24">
        <v>430</v>
      </c>
      <c r="I22" s="24">
        <v>420</v>
      </c>
      <c r="J22" s="25">
        <v>450</v>
      </c>
      <c r="K22" s="24">
        <v>450</v>
      </c>
      <c r="L22" s="24">
        <v>450</v>
      </c>
      <c r="M22" s="24">
        <v>480</v>
      </c>
      <c r="N22" s="26">
        <v>400</v>
      </c>
    </row>
    <row r="23" spans="1:14" ht="15.95">
      <c r="A23" s="23" t="s">
        <v>292</v>
      </c>
      <c r="B23" s="13">
        <f t="shared" si="0"/>
        <v>2530</v>
      </c>
      <c r="C23" s="24">
        <v>170</v>
      </c>
      <c r="D23" s="24">
        <v>200</v>
      </c>
      <c r="E23" s="24">
        <v>210</v>
      </c>
      <c r="F23" s="24">
        <v>200</v>
      </c>
      <c r="G23" s="24">
        <v>200</v>
      </c>
      <c r="H23" s="24">
        <v>220</v>
      </c>
      <c r="I23" s="24">
        <v>210</v>
      </c>
      <c r="J23" s="25">
        <v>220</v>
      </c>
      <c r="K23" s="24">
        <v>210</v>
      </c>
      <c r="L23" s="24">
        <v>230</v>
      </c>
      <c r="M23" s="24">
        <v>250</v>
      </c>
      <c r="N23" s="26">
        <v>210</v>
      </c>
    </row>
    <row r="24" spans="1:14" ht="15.95">
      <c r="A24" s="23" t="s">
        <v>293</v>
      </c>
      <c r="B24" s="13">
        <f t="shared" si="0"/>
        <v>5140</v>
      </c>
      <c r="C24" s="24">
        <v>350</v>
      </c>
      <c r="D24" s="24">
        <v>380</v>
      </c>
      <c r="E24" s="24">
        <v>430</v>
      </c>
      <c r="F24" s="24">
        <v>430</v>
      </c>
      <c r="G24" s="24">
        <v>440</v>
      </c>
      <c r="H24" s="24">
        <v>470</v>
      </c>
      <c r="I24" s="24">
        <v>440</v>
      </c>
      <c r="J24" s="25">
        <v>430</v>
      </c>
      <c r="K24" s="24">
        <v>430</v>
      </c>
      <c r="L24" s="24">
        <v>440</v>
      </c>
      <c r="M24" s="24">
        <v>450</v>
      </c>
      <c r="N24" s="26">
        <v>450</v>
      </c>
    </row>
    <row r="25" spans="1:14" ht="15.95">
      <c r="A25" s="23" t="s">
        <v>294</v>
      </c>
      <c r="B25" s="13">
        <f t="shared" si="0"/>
        <v>2890</v>
      </c>
      <c r="C25" s="24">
        <v>210</v>
      </c>
      <c r="D25" s="24">
        <v>210</v>
      </c>
      <c r="E25" s="24">
        <v>190</v>
      </c>
      <c r="F25" s="24">
        <v>220</v>
      </c>
      <c r="G25" s="24">
        <v>230</v>
      </c>
      <c r="H25" s="24">
        <v>280</v>
      </c>
      <c r="I25" s="24">
        <v>270</v>
      </c>
      <c r="J25" s="25">
        <v>240</v>
      </c>
      <c r="K25" s="24">
        <v>250</v>
      </c>
      <c r="L25" s="24">
        <v>270</v>
      </c>
      <c r="M25" s="24">
        <v>250</v>
      </c>
      <c r="N25" s="26">
        <v>270</v>
      </c>
    </row>
    <row r="26" spans="1:14" ht="15.95">
      <c r="A26" s="19" t="s">
        <v>151</v>
      </c>
      <c r="B26" s="13">
        <f t="shared" si="0"/>
        <v>43180</v>
      </c>
      <c r="C26" s="20">
        <v>3000</v>
      </c>
      <c r="D26" s="20">
        <v>3120</v>
      </c>
      <c r="E26" s="20">
        <v>3310</v>
      </c>
      <c r="F26" s="20">
        <v>3380</v>
      </c>
      <c r="G26" s="20">
        <v>3740</v>
      </c>
      <c r="H26" s="20">
        <v>3760</v>
      </c>
      <c r="I26" s="20">
        <v>3740</v>
      </c>
      <c r="J26" s="21">
        <v>3840</v>
      </c>
      <c r="K26" s="20">
        <v>3770</v>
      </c>
      <c r="L26" s="20">
        <v>3910</v>
      </c>
      <c r="M26" s="20">
        <v>3850</v>
      </c>
      <c r="N26" s="22">
        <v>3760</v>
      </c>
    </row>
    <row r="27" spans="1:14" ht="15.95">
      <c r="A27" s="23" t="s">
        <v>295</v>
      </c>
      <c r="B27" s="13">
        <f t="shared" si="0"/>
        <v>5380</v>
      </c>
      <c r="C27" s="24">
        <v>410</v>
      </c>
      <c r="D27" s="24">
        <v>370</v>
      </c>
      <c r="E27" s="24">
        <v>430</v>
      </c>
      <c r="F27" s="24">
        <v>420</v>
      </c>
      <c r="G27" s="24">
        <v>490</v>
      </c>
      <c r="H27" s="24">
        <v>450</v>
      </c>
      <c r="I27" s="24">
        <v>470</v>
      </c>
      <c r="J27" s="25">
        <v>490</v>
      </c>
      <c r="K27" s="24">
        <v>450</v>
      </c>
      <c r="L27" s="24">
        <v>510</v>
      </c>
      <c r="M27" s="24">
        <v>460</v>
      </c>
      <c r="N27" s="26">
        <v>430</v>
      </c>
    </row>
    <row r="28" spans="1:14" ht="15.95">
      <c r="A28" s="23" t="s">
        <v>296</v>
      </c>
      <c r="B28" s="13">
        <f t="shared" si="0"/>
        <v>8240</v>
      </c>
      <c r="C28" s="24">
        <v>550</v>
      </c>
      <c r="D28" s="24">
        <v>600</v>
      </c>
      <c r="E28" s="24">
        <v>610</v>
      </c>
      <c r="F28" s="24">
        <v>640</v>
      </c>
      <c r="G28" s="24">
        <v>690</v>
      </c>
      <c r="H28" s="24">
        <v>700</v>
      </c>
      <c r="I28" s="24">
        <v>720</v>
      </c>
      <c r="J28" s="25">
        <v>690</v>
      </c>
      <c r="K28" s="24">
        <v>750</v>
      </c>
      <c r="L28" s="24">
        <v>760</v>
      </c>
      <c r="M28" s="24">
        <v>730</v>
      </c>
      <c r="N28" s="26">
        <v>800</v>
      </c>
    </row>
    <row r="29" spans="1:14" ht="15.95">
      <c r="A29" s="23" t="s">
        <v>297</v>
      </c>
      <c r="B29" s="13">
        <f t="shared" si="0"/>
        <v>6530</v>
      </c>
      <c r="C29" s="24">
        <v>480</v>
      </c>
      <c r="D29" s="24">
        <v>520</v>
      </c>
      <c r="E29" s="24">
        <v>530</v>
      </c>
      <c r="F29" s="24">
        <v>510</v>
      </c>
      <c r="G29" s="24">
        <v>560</v>
      </c>
      <c r="H29" s="24">
        <v>560</v>
      </c>
      <c r="I29" s="24">
        <v>560</v>
      </c>
      <c r="J29" s="25">
        <v>560</v>
      </c>
      <c r="K29" s="24">
        <v>560</v>
      </c>
      <c r="L29" s="24">
        <v>560</v>
      </c>
      <c r="M29" s="24">
        <v>580</v>
      </c>
      <c r="N29" s="26">
        <v>550</v>
      </c>
    </row>
    <row r="30" spans="1:14" ht="15.95">
      <c r="A30" s="23" t="s">
        <v>298</v>
      </c>
      <c r="B30" s="13">
        <f t="shared" si="0"/>
        <v>5160</v>
      </c>
      <c r="C30" s="24">
        <v>340</v>
      </c>
      <c r="D30" s="24">
        <v>360</v>
      </c>
      <c r="E30" s="24">
        <v>370</v>
      </c>
      <c r="F30" s="24">
        <v>400</v>
      </c>
      <c r="G30" s="24">
        <v>470</v>
      </c>
      <c r="H30" s="24">
        <v>460</v>
      </c>
      <c r="I30" s="24">
        <v>440</v>
      </c>
      <c r="J30" s="25">
        <v>450</v>
      </c>
      <c r="K30" s="24">
        <v>450</v>
      </c>
      <c r="L30" s="24">
        <v>470</v>
      </c>
      <c r="M30" s="24">
        <v>500</v>
      </c>
      <c r="N30" s="26">
        <v>450</v>
      </c>
    </row>
    <row r="31" spans="1:14" ht="15.95">
      <c r="A31" s="23" t="s">
        <v>299</v>
      </c>
      <c r="B31" s="13">
        <f t="shared" si="0"/>
        <v>5520</v>
      </c>
      <c r="C31" s="24">
        <v>410</v>
      </c>
      <c r="D31" s="24">
        <v>440</v>
      </c>
      <c r="E31" s="24">
        <v>430</v>
      </c>
      <c r="F31" s="24">
        <v>440</v>
      </c>
      <c r="G31" s="24">
        <v>480</v>
      </c>
      <c r="H31" s="24">
        <v>510</v>
      </c>
      <c r="I31" s="24">
        <v>470</v>
      </c>
      <c r="J31" s="25">
        <v>460</v>
      </c>
      <c r="K31" s="24">
        <v>480</v>
      </c>
      <c r="L31" s="24">
        <v>480</v>
      </c>
      <c r="M31" s="24">
        <v>470</v>
      </c>
      <c r="N31" s="26">
        <v>450</v>
      </c>
    </row>
    <row r="32" spans="1:14" ht="15.95">
      <c r="A32" s="23" t="s">
        <v>300</v>
      </c>
      <c r="B32" s="13">
        <f t="shared" si="0"/>
        <v>7280</v>
      </c>
      <c r="C32" s="24">
        <v>460</v>
      </c>
      <c r="D32" s="24">
        <v>510</v>
      </c>
      <c r="E32" s="24">
        <v>560</v>
      </c>
      <c r="F32" s="24">
        <v>580</v>
      </c>
      <c r="G32" s="24">
        <v>620</v>
      </c>
      <c r="H32" s="24">
        <v>640</v>
      </c>
      <c r="I32" s="24">
        <v>650</v>
      </c>
      <c r="J32" s="25">
        <v>670</v>
      </c>
      <c r="K32" s="24">
        <v>620</v>
      </c>
      <c r="L32" s="24">
        <v>670</v>
      </c>
      <c r="M32" s="24">
        <v>640</v>
      </c>
      <c r="N32" s="26">
        <v>660</v>
      </c>
    </row>
    <row r="33" spans="1:14" ht="15.95">
      <c r="A33" s="23" t="s">
        <v>301</v>
      </c>
      <c r="B33" s="13">
        <f t="shared" si="0"/>
        <v>5170</v>
      </c>
      <c r="C33" s="24">
        <v>360</v>
      </c>
      <c r="D33" s="24">
        <v>340</v>
      </c>
      <c r="E33" s="24">
        <v>380</v>
      </c>
      <c r="F33" s="24">
        <v>400</v>
      </c>
      <c r="G33" s="24">
        <v>440</v>
      </c>
      <c r="H33" s="24">
        <v>460</v>
      </c>
      <c r="I33" s="24">
        <v>440</v>
      </c>
      <c r="J33" s="25">
        <v>520</v>
      </c>
      <c r="K33" s="24">
        <v>470</v>
      </c>
      <c r="L33" s="24">
        <v>470</v>
      </c>
      <c r="M33" s="24">
        <v>470</v>
      </c>
      <c r="N33" s="26">
        <v>420</v>
      </c>
    </row>
    <row r="34" spans="1:14" ht="15.95">
      <c r="A34" s="19" t="s">
        <v>163</v>
      </c>
      <c r="B34" s="13">
        <f t="shared" si="0"/>
        <v>22440</v>
      </c>
      <c r="C34" s="20">
        <v>1590</v>
      </c>
      <c r="D34" s="20">
        <v>1680</v>
      </c>
      <c r="E34" s="20">
        <v>1740</v>
      </c>
      <c r="F34" s="20">
        <v>1770</v>
      </c>
      <c r="G34" s="20">
        <v>1850</v>
      </c>
      <c r="H34" s="20">
        <v>1950</v>
      </c>
      <c r="I34" s="20">
        <v>1990</v>
      </c>
      <c r="J34" s="21">
        <v>1960</v>
      </c>
      <c r="K34" s="20">
        <v>1990</v>
      </c>
      <c r="L34" s="20">
        <v>2020</v>
      </c>
      <c r="M34" s="20">
        <v>2030</v>
      </c>
      <c r="N34" s="22">
        <v>1870</v>
      </c>
    </row>
    <row r="35" spans="1:14" ht="15.95">
      <c r="A35" s="19" t="s">
        <v>168</v>
      </c>
      <c r="B35" s="13">
        <f t="shared" si="0"/>
        <v>28770</v>
      </c>
      <c r="C35" s="20">
        <v>1880</v>
      </c>
      <c r="D35" s="20">
        <v>2060</v>
      </c>
      <c r="E35" s="20">
        <v>2220</v>
      </c>
      <c r="F35" s="20">
        <v>2230</v>
      </c>
      <c r="G35" s="20">
        <v>2430</v>
      </c>
      <c r="H35" s="20">
        <v>2510</v>
      </c>
      <c r="I35" s="20">
        <v>2560</v>
      </c>
      <c r="J35" s="21">
        <v>2520</v>
      </c>
      <c r="K35" s="20">
        <v>2550</v>
      </c>
      <c r="L35" s="20">
        <v>2640</v>
      </c>
      <c r="M35" s="20">
        <v>2640</v>
      </c>
      <c r="N35" s="22">
        <v>2530</v>
      </c>
    </row>
    <row r="36" spans="1:14" ht="15.95">
      <c r="A36" s="19" t="s">
        <v>169</v>
      </c>
      <c r="B36" s="13">
        <f t="shared" si="0"/>
        <v>45000</v>
      </c>
      <c r="C36" s="20">
        <v>3150</v>
      </c>
      <c r="D36" s="20">
        <v>3280</v>
      </c>
      <c r="E36" s="20">
        <v>3390</v>
      </c>
      <c r="F36" s="20">
        <v>3510</v>
      </c>
      <c r="G36" s="20">
        <v>3840</v>
      </c>
      <c r="H36" s="20">
        <v>3980</v>
      </c>
      <c r="I36" s="20">
        <v>3920</v>
      </c>
      <c r="J36" s="21">
        <v>3980</v>
      </c>
      <c r="K36" s="20">
        <v>3940</v>
      </c>
      <c r="L36" s="20">
        <v>4040</v>
      </c>
      <c r="M36" s="20">
        <v>4010</v>
      </c>
      <c r="N36" s="22">
        <v>3960</v>
      </c>
    </row>
    <row r="37" spans="1:14" ht="15.95">
      <c r="A37" s="23" t="s">
        <v>302</v>
      </c>
      <c r="B37" s="13">
        <f t="shared" si="0"/>
        <v>9020</v>
      </c>
      <c r="C37" s="24">
        <v>650</v>
      </c>
      <c r="D37" s="24">
        <v>660</v>
      </c>
      <c r="E37" s="24">
        <v>670</v>
      </c>
      <c r="F37" s="24">
        <v>710</v>
      </c>
      <c r="G37" s="24">
        <v>770</v>
      </c>
      <c r="H37" s="24">
        <v>800</v>
      </c>
      <c r="I37" s="24">
        <v>780</v>
      </c>
      <c r="J37" s="25">
        <v>820</v>
      </c>
      <c r="K37" s="24">
        <v>760</v>
      </c>
      <c r="L37" s="24">
        <v>800</v>
      </c>
      <c r="M37" s="24">
        <v>780</v>
      </c>
      <c r="N37" s="26">
        <v>820</v>
      </c>
    </row>
    <row r="38" spans="1:14" ht="15.95">
      <c r="A38" s="23" t="s">
        <v>303</v>
      </c>
      <c r="B38" s="13">
        <f t="shared" si="0"/>
        <v>7280</v>
      </c>
      <c r="C38" s="24">
        <v>530</v>
      </c>
      <c r="D38" s="24">
        <v>550</v>
      </c>
      <c r="E38" s="24">
        <v>540</v>
      </c>
      <c r="F38" s="24">
        <v>570</v>
      </c>
      <c r="G38" s="24">
        <v>650</v>
      </c>
      <c r="H38" s="24">
        <v>680</v>
      </c>
      <c r="I38" s="24">
        <v>650</v>
      </c>
      <c r="J38" s="25">
        <v>590</v>
      </c>
      <c r="K38" s="24">
        <v>620</v>
      </c>
      <c r="L38" s="24">
        <v>660</v>
      </c>
      <c r="M38" s="24">
        <v>610</v>
      </c>
      <c r="N38" s="26">
        <v>630</v>
      </c>
    </row>
    <row r="39" spans="1:14" ht="15.95">
      <c r="A39" s="23" t="s">
        <v>304</v>
      </c>
      <c r="B39" s="13">
        <f t="shared" si="0"/>
        <v>4910</v>
      </c>
      <c r="C39" s="24">
        <v>350</v>
      </c>
      <c r="D39" s="24">
        <v>380</v>
      </c>
      <c r="E39" s="24">
        <v>360</v>
      </c>
      <c r="F39" s="24">
        <v>410</v>
      </c>
      <c r="G39" s="24">
        <v>380</v>
      </c>
      <c r="H39" s="24">
        <v>410</v>
      </c>
      <c r="I39" s="24">
        <v>410</v>
      </c>
      <c r="J39" s="25">
        <v>420</v>
      </c>
      <c r="K39" s="24">
        <v>460</v>
      </c>
      <c r="L39" s="24">
        <v>440</v>
      </c>
      <c r="M39" s="24">
        <v>460</v>
      </c>
      <c r="N39" s="26">
        <v>430</v>
      </c>
    </row>
    <row r="40" spans="1:14" ht="15.95">
      <c r="A40" s="23" t="s">
        <v>305</v>
      </c>
      <c r="B40" s="13">
        <f t="shared" si="0"/>
        <v>5850</v>
      </c>
      <c r="C40" s="24">
        <v>360</v>
      </c>
      <c r="D40" s="24">
        <v>380</v>
      </c>
      <c r="E40" s="24">
        <v>490</v>
      </c>
      <c r="F40" s="24">
        <v>430</v>
      </c>
      <c r="G40" s="24">
        <v>490</v>
      </c>
      <c r="H40" s="24">
        <v>520</v>
      </c>
      <c r="I40" s="24">
        <v>520</v>
      </c>
      <c r="J40" s="25">
        <v>530</v>
      </c>
      <c r="K40" s="24">
        <v>570</v>
      </c>
      <c r="L40" s="24">
        <v>520</v>
      </c>
      <c r="M40" s="24">
        <v>540</v>
      </c>
      <c r="N40" s="26">
        <v>500</v>
      </c>
    </row>
    <row r="41" spans="1:14" ht="15.95">
      <c r="A41" s="23" t="s">
        <v>306</v>
      </c>
      <c r="B41" s="13">
        <f t="shared" si="0"/>
        <v>7650</v>
      </c>
      <c r="C41" s="24">
        <v>550</v>
      </c>
      <c r="D41" s="24">
        <v>540</v>
      </c>
      <c r="E41" s="24">
        <v>580</v>
      </c>
      <c r="F41" s="24">
        <v>580</v>
      </c>
      <c r="G41" s="24">
        <v>670</v>
      </c>
      <c r="H41" s="24">
        <v>660</v>
      </c>
      <c r="I41" s="24">
        <v>660</v>
      </c>
      <c r="J41" s="25">
        <v>700</v>
      </c>
      <c r="K41" s="24">
        <v>640</v>
      </c>
      <c r="L41" s="24">
        <v>690</v>
      </c>
      <c r="M41" s="24">
        <v>700</v>
      </c>
      <c r="N41" s="26">
        <v>680</v>
      </c>
    </row>
    <row r="42" spans="1:14" ht="15.95">
      <c r="A42" s="23" t="s">
        <v>307</v>
      </c>
      <c r="B42" s="13">
        <f t="shared" si="0"/>
        <v>6830</v>
      </c>
      <c r="C42" s="24">
        <v>490</v>
      </c>
      <c r="D42" s="24">
        <v>520</v>
      </c>
      <c r="E42" s="24">
        <v>490</v>
      </c>
      <c r="F42" s="24">
        <v>550</v>
      </c>
      <c r="G42" s="24">
        <v>570</v>
      </c>
      <c r="H42" s="24">
        <v>620</v>
      </c>
      <c r="I42" s="24">
        <v>610</v>
      </c>
      <c r="J42" s="25">
        <v>580</v>
      </c>
      <c r="K42" s="24">
        <v>600</v>
      </c>
      <c r="L42" s="24">
        <v>600</v>
      </c>
      <c r="M42" s="24">
        <v>610</v>
      </c>
      <c r="N42" s="26">
        <v>590</v>
      </c>
    </row>
    <row r="43" spans="1:14" ht="15.95">
      <c r="A43" s="23" t="s">
        <v>308</v>
      </c>
      <c r="B43" s="13">
        <f t="shared" si="0"/>
        <v>3490</v>
      </c>
      <c r="C43" s="24">
        <v>230</v>
      </c>
      <c r="D43" s="24">
        <v>250</v>
      </c>
      <c r="E43" s="24">
        <v>270</v>
      </c>
      <c r="F43" s="24">
        <v>270</v>
      </c>
      <c r="G43" s="24">
        <v>310</v>
      </c>
      <c r="H43" s="24">
        <v>290</v>
      </c>
      <c r="I43" s="24">
        <v>300</v>
      </c>
      <c r="J43" s="25">
        <v>320</v>
      </c>
      <c r="K43" s="24">
        <v>300</v>
      </c>
      <c r="L43" s="24">
        <v>320</v>
      </c>
      <c r="M43" s="24">
        <v>300</v>
      </c>
      <c r="N43" s="26">
        <v>330</v>
      </c>
    </row>
    <row r="44" spans="1:14" ht="15.95">
      <c r="A44" s="19" t="s">
        <v>181</v>
      </c>
      <c r="B44" s="13">
        <f t="shared" si="0"/>
        <v>1180</v>
      </c>
      <c r="C44" s="20">
        <v>70</v>
      </c>
      <c r="D44" s="20">
        <v>80</v>
      </c>
      <c r="E44" s="20">
        <v>90</v>
      </c>
      <c r="F44" s="20">
        <v>90</v>
      </c>
      <c r="G44" s="20">
        <v>110</v>
      </c>
      <c r="H44" s="20">
        <v>100</v>
      </c>
      <c r="I44" s="20">
        <v>90</v>
      </c>
      <c r="J44" s="21">
        <v>120</v>
      </c>
      <c r="K44" s="20">
        <v>120</v>
      </c>
      <c r="L44" s="20">
        <v>110</v>
      </c>
      <c r="M44" s="20">
        <v>100</v>
      </c>
      <c r="N44" s="22">
        <v>100</v>
      </c>
    </row>
    <row r="45" spans="1:14" ht="15.95">
      <c r="A45" s="19" t="s">
        <v>218</v>
      </c>
      <c r="B45" s="13">
        <f t="shared" si="0"/>
        <v>22670</v>
      </c>
      <c r="C45" s="20">
        <v>1500</v>
      </c>
      <c r="D45" s="20">
        <v>1650</v>
      </c>
      <c r="E45" s="20">
        <v>1810</v>
      </c>
      <c r="F45" s="20">
        <v>1790</v>
      </c>
      <c r="G45" s="20">
        <v>1890</v>
      </c>
      <c r="H45" s="20">
        <v>1960</v>
      </c>
      <c r="I45" s="20">
        <v>2000</v>
      </c>
      <c r="J45" s="21">
        <v>1970</v>
      </c>
      <c r="K45" s="20">
        <v>1990</v>
      </c>
      <c r="L45" s="20">
        <v>2040</v>
      </c>
      <c r="M45" s="20">
        <v>2060</v>
      </c>
      <c r="N45" s="22">
        <v>2010</v>
      </c>
    </row>
    <row r="46" spans="1:14" ht="15.95">
      <c r="A46" s="15" t="s">
        <v>76</v>
      </c>
      <c r="B46" s="13">
        <f t="shared" si="0"/>
        <v>334650</v>
      </c>
      <c r="C46" s="16">
        <v>23720</v>
      </c>
      <c r="D46" s="16">
        <v>25060</v>
      </c>
      <c r="E46" s="16">
        <v>25970</v>
      </c>
      <c r="F46" s="16">
        <v>26910</v>
      </c>
      <c r="G46" s="16">
        <v>28160</v>
      </c>
      <c r="H46" s="16">
        <v>29030</v>
      </c>
      <c r="I46" s="16">
        <v>29020</v>
      </c>
      <c r="J46" s="17">
        <v>28980</v>
      </c>
      <c r="K46" s="16">
        <v>29400</v>
      </c>
      <c r="L46" s="16">
        <v>30020</v>
      </c>
      <c r="M46" s="16">
        <v>29530</v>
      </c>
      <c r="N46" s="18">
        <v>28850</v>
      </c>
    </row>
    <row r="47" spans="1:14" ht="15.95">
      <c r="A47" s="19" t="s">
        <v>75</v>
      </c>
      <c r="B47" s="13">
        <f t="shared" si="0"/>
        <v>11030</v>
      </c>
      <c r="C47" s="20">
        <v>780</v>
      </c>
      <c r="D47" s="20">
        <v>780</v>
      </c>
      <c r="E47" s="20">
        <v>890</v>
      </c>
      <c r="F47" s="20">
        <v>860</v>
      </c>
      <c r="G47" s="20">
        <v>910</v>
      </c>
      <c r="H47" s="20">
        <v>960</v>
      </c>
      <c r="I47" s="20">
        <v>910</v>
      </c>
      <c r="J47" s="21">
        <v>970</v>
      </c>
      <c r="K47" s="20">
        <v>910</v>
      </c>
      <c r="L47" s="20">
        <v>990</v>
      </c>
      <c r="M47" s="20">
        <v>1030</v>
      </c>
      <c r="N47" s="22">
        <v>1040</v>
      </c>
    </row>
    <row r="48" spans="1:14" ht="15.95">
      <c r="A48" s="19" t="s">
        <v>95</v>
      </c>
      <c r="B48" s="13">
        <f t="shared" si="0"/>
        <v>28460</v>
      </c>
      <c r="C48" s="20">
        <v>2040</v>
      </c>
      <c r="D48" s="20">
        <v>2160</v>
      </c>
      <c r="E48" s="20">
        <v>2140</v>
      </c>
      <c r="F48" s="20">
        <v>2280</v>
      </c>
      <c r="G48" s="20">
        <v>2370</v>
      </c>
      <c r="H48" s="20">
        <v>2550</v>
      </c>
      <c r="I48" s="20">
        <v>2530</v>
      </c>
      <c r="J48" s="21">
        <v>2480</v>
      </c>
      <c r="K48" s="20">
        <v>2440</v>
      </c>
      <c r="L48" s="20">
        <v>2630</v>
      </c>
      <c r="M48" s="20">
        <v>2430</v>
      </c>
      <c r="N48" s="22">
        <v>2410</v>
      </c>
    </row>
    <row r="49" spans="1:14" ht="15.95">
      <c r="A49" s="23" t="s">
        <v>309</v>
      </c>
      <c r="B49" s="13">
        <f t="shared" si="0"/>
        <v>4760</v>
      </c>
      <c r="C49" s="24">
        <v>340</v>
      </c>
      <c r="D49" s="24">
        <v>340</v>
      </c>
      <c r="E49" s="24">
        <v>360</v>
      </c>
      <c r="F49" s="24">
        <v>370</v>
      </c>
      <c r="G49" s="24">
        <v>390</v>
      </c>
      <c r="H49" s="24">
        <v>410</v>
      </c>
      <c r="I49" s="24">
        <v>400</v>
      </c>
      <c r="J49" s="25">
        <v>440</v>
      </c>
      <c r="K49" s="24">
        <v>410</v>
      </c>
      <c r="L49" s="24">
        <v>460</v>
      </c>
      <c r="M49" s="24">
        <v>410</v>
      </c>
      <c r="N49" s="26">
        <v>430</v>
      </c>
    </row>
    <row r="50" spans="1:14" ht="15.95">
      <c r="A50" s="23" t="s">
        <v>310</v>
      </c>
      <c r="B50" s="13">
        <f t="shared" si="0"/>
        <v>3470</v>
      </c>
      <c r="C50" s="24">
        <v>270</v>
      </c>
      <c r="D50" s="24">
        <v>260</v>
      </c>
      <c r="E50" s="24">
        <v>240</v>
      </c>
      <c r="F50" s="24">
        <v>280</v>
      </c>
      <c r="G50" s="24">
        <v>280</v>
      </c>
      <c r="H50" s="24">
        <v>300</v>
      </c>
      <c r="I50" s="24">
        <v>310</v>
      </c>
      <c r="J50" s="25">
        <v>280</v>
      </c>
      <c r="K50" s="24">
        <v>290</v>
      </c>
      <c r="L50" s="24">
        <v>330</v>
      </c>
      <c r="M50" s="24">
        <v>330</v>
      </c>
      <c r="N50" s="26">
        <v>300</v>
      </c>
    </row>
    <row r="51" spans="1:14" ht="15.95">
      <c r="A51" s="23" t="s">
        <v>311</v>
      </c>
      <c r="B51" s="13">
        <f t="shared" si="0"/>
        <v>6450</v>
      </c>
      <c r="C51" s="24">
        <v>450</v>
      </c>
      <c r="D51" s="24">
        <v>470</v>
      </c>
      <c r="E51" s="24">
        <v>490</v>
      </c>
      <c r="F51" s="24">
        <v>530</v>
      </c>
      <c r="G51" s="24">
        <v>530</v>
      </c>
      <c r="H51" s="24">
        <v>610</v>
      </c>
      <c r="I51" s="24">
        <v>610</v>
      </c>
      <c r="J51" s="25">
        <v>540</v>
      </c>
      <c r="K51" s="24">
        <v>570</v>
      </c>
      <c r="L51" s="24">
        <v>590</v>
      </c>
      <c r="M51" s="24">
        <v>530</v>
      </c>
      <c r="N51" s="26">
        <v>530</v>
      </c>
    </row>
    <row r="52" spans="1:14" ht="15.95">
      <c r="A52" s="23" t="s">
        <v>312</v>
      </c>
      <c r="B52" s="13">
        <f t="shared" si="0"/>
        <v>7820</v>
      </c>
      <c r="C52" s="24">
        <v>560</v>
      </c>
      <c r="D52" s="24">
        <v>620</v>
      </c>
      <c r="E52" s="24">
        <v>580</v>
      </c>
      <c r="F52" s="24">
        <v>610</v>
      </c>
      <c r="G52" s="24">
        <v>680</v>
      </c>
      <c r="H52" s="24">
        <v>660</v>
      </c>
      <c r="I52" s="24">
        <v>690</v>
      </c>
      <c r="J52" s="25">
        <v>690</v>
      </c>
      <c r="K52" s="24">
        <v>660</v>
      </c>
      <c r="L52" s="24">
        <v>720</v>
      </c>
      <c r="M52" s="24">
        <v>670</v>
      </c>
      <c r="N52" s="26">
        <v>680</v>
      </c>
    </row>
    <row r="53" spans="1:14" ht="15.95">
      <c r="A53" s="23" t="s">
        <v>313</v>
      </c>
      <c r="B53" s="13">
        <f t="shared" si="0"/>
        <v>6000</v>
      </c>
      <c r="C53" s="24">
        <v>420</v>
      </c>
      <c r="D53" s="24">
        <v>480</v>
      </c>
      <c r="E53" s="24">
        <v>470</v>
      </c>
      <c r="F53" s="24">
        <v>490</v>
      </c>
      <c r="G53" s="24">
        <v>490</v>
      </c>
      <c r="H53" s="24">
        <v>570</v>
      </c>
      <c r="I53" s="24">
        <v>530</v>
      </c>
      <c r="J53" s="25">
        <v>530</v>
      </c>
      <c r="K53" s="24">
        <v>510</v>
      </c>
      <c r="L53" s="24">
        <v>540</v>
      </c>
      <c r="M53" s="24">
        <v>490</v>
      </c>
      <c r="N53" s="26">
        <v>480</v>
      </c>
    </row>
    <row r="54" spans="1:14" ht="15.95">
      <c r="A54" s="19" t="s">
        <v>98</v>
      </c>
      <c r="B54" s="13">
        <f t="shared" si="0"/>
        <v>14200</v>
      </c>
      <c r="C54" s="20">
        <v>1030</v>
      </c>
      <c r="D54" s="20">
        <v>1120</v>
      </c>
      <c r="E54" s="20">
        <v>1160</v>
      </c>
      <c r="F54" s="20">
        <v>1140</v>
      </c>
      <c r="G54" s="20">
        <v>1140</v>
      </c>
      <c r="H54" s="20">
        <v>1190</v>
      </c>
      <c r="I54" s="20">
        <v>1230</v>
      </c>
      <c r="J54" s="21">
        <v>1210</v>
      </c>
      <c r="K54" s="20">
        <v>1250</v>
      </c>
      <c r="L54" s="20">
        <v>1220</v>
      </c>
      <c r="M54" s="20">
        <v>1290</v>
      </c>
      <c r="N54" s="22">
        <v>1220</v>
      </c>
    </row>
    <row r="55" spans="1:14" ht="15.95">
      <c r="A55" s="19" t="s">
        <v>120</v>
      </c>
      <c r="B55" s="13">
        <f t="shared" si="0"/>
        <v>76230</v>
      </c>
      <c r="C55" s="20">
        <v>5440</v>
      </c>
      <c r="D55" s="20">
        <v>5870</v>
      </c>
      <c r="E55" s="20">
        <v>6110</v>
      </c>
      <c r="F55" s="20">
        <v>6400</v>
      </c>
      <c r="G55" s="20">
        <v>6390</v>
      </c>
      <c r="H55" s="20">
        <v>6530</v>
      </c>
      <c r="I55" s="20">
        <v>6480</v>
      </c>
      <c r="J55" s="21">
        <v>6590</v>
      </c>
      <c r="K55" s="20">
        <v>6660</v>
      </c>
      <c r="L55" s="20">
        <v>6690</v>
      </c>
      <c r="M55" s="20">
        <v>6580</v>
      </c>
      <c r="N55" s="22">
        <v>6490</v>
      </c>
    </row>
    <row r="56" spans="1:14" ht="15.95">
      <c r="A56" s="23" t="s">
        <v>314</v>
      </c>
      <c r="B56" s="13">
        <f t="shared" si="0"/>
        <v>12700</v>
      </c>
      <c r="C56" s="24">
        <v>950</v>
      </c>
      <c r="D56" s="24">
        <v>970</v>
      </c>
      <c r="E56" s="24">
        <v>1040</v>
      </c>
      <c r="F56" s="24">
        <v>1010</v>
      </c>
      <c r="G56" s="24">
        <v>1090</v>
      </c>
      <c r="H56" s="24">
        <v>1100</v>
      </c>
      <c r="I56" s="24">
        <v>1100</v>
      </c>
      <c r="J56" s="25">
        <v>1100</v>
      </c>
      <c r="K56" s="24">
        <v>1120</v>
      </c>
      <c r="L56" s="24">
        <v>1130</v>
      </c>
      <c r="M56" s="24">
        <v>1040</v>
      </c>
      <c r="N56" s="26">
        <v>1050</v>
      </c>
    </row>
    <row r="57" spans="1:14" ht="15.95">
      <c r="A57" s="23" t="s">
        <v>315</v>
      </c>
      <c r="B57" s="13">
        <f t="shared" si="0"/>
        <v>7970</v>
      </c>
      <c r="C57" s="24">
        <v>610</v>
      </c>
      <c r="D57" s="24">
        <v>620</v>
      </c>
      <c r="E57" s="24">
        <v>660</v>
      </c>
      <c r="F57" s="24">
        <v>710</v>
      </c>
      <c r="G57" s="24">
        <v>690</v>
      </c>
      <c r="H57" s="24">
        <v>690</v>
      </c>
      <c r="I57" s="24">
        <v>650</v>
      </c>
      <c r="J57" s="25">
        <v>670</v>
      </c>
      <c r="K57" s="24">
        <v>650</v>
      </c>
      <c r="L57" s="24">
        <v>670</v>
      </c>
      <c r="M57" s="24">
        <v>660</v>
      </c>
      <c r="N57" s="26">
        <v>690</v>
      </c>
    </row>
    <row r="58" spans="1:14" ht="15.95">
      <c r="A58" s="23" t="s">
        <v>316</v>
      </c>
      <c r="B58" s="13">
        <f t="shared" si="0"/>
        <v>2510</v>
      </c>
      <c r="C58" s="24">
        <v>180</v>
      </c>
      <c r="D58" s="24">
        <v>220</v>
      </c>
      <c r="E58" s="24">
        <v>230</v>
      </c>
      <c r="F58" s="24">
        <v>210</v>
      </c>
      <c r="G58" s="24">
        <v>220</v>
      </c>
      <c r="H58" s="24">
        <v>190</v>
      </c>
      <c r="I58" s="24">
        <v>200</v>
      </c>
      <c r="J58" s="25">
        <v>210</v>
      </c>
      <c r="K58" s="24">
        <v>250</v>
      </c>
      <c r="L58" s="24">
        <v>200</v>
      </c>
      <c r="M58" s="24">
        <v>200</v>
      </c>
      <c r="N58" s="26">
        <v>200</v>
      </c>
    </row>
    <row r="59" spans="1:14" ht="15.95">
      <c r="A59" s="23" t="s">
        <v>317</v>
      </c>
      <c r="B59" s="13">
        <f t="shared" si="0"/>
        <v>4010</v>
      </c>
      <c r="C59" s="24">
        <v>300</v>
      </c>
      <c r="D59" s="24">
        <v>300</v>
      </c>
      <c r="E59" s="24">
        <v>290</v>
      </c>
      <c r="F59" s="24">
        <v>320</v>
      </c>
      <c r="G59" s="24">
        <v>340</v>
      </c>
      <c r="H59" s="24">
        <v>330</v>
      </c>
      <c r="I59" s="24">
        <v>320</v>
      </c>
      <c r="J59" s="25">
        <v>350</v>
      </c>
      <c r="K59" s="24">
        <v>350</v>
      </c>
      <c r="L59" s="24">
        <v>380</v>
      </c>
      <c r="M59" s="24">
        <v>370</v>
      </c>
      <c r="N59" s="26">
        <v>360</v>
      </c>
    </row>
    <row r="60" spans="1:14" ht="15.95">
      <c r="A60" s="23" t="s">
        <v>318</v>
      </c>
      <c r="B60" s="13">
        <f t="shared" si="0"/>
        <v>7380</v>
      </c>
      <c r="C60" s="24">
        <v>500</v>
      </c>
      <c r="D60" s="24">
        <v>520</v>
      </c>
      <c r="E60" s="24">
        <v>580</v>
      </c>
      <c r="F60" s="24">
        <v>650</v>
      </c>
      <c r="G60" s="24">
        <v>600</v>
      </c>
      <c r="H60" s="24">
        <v>700</v>
      </c>
      <c r="I60" s="24">
        <v>620</v>
      </c>
      <c r="J60" s="25">
        <v>620</v>
      </c>
      <c r="K60" s="24">
        <v>630</v>
      </c>
      <c r="L60" s="24">
        <v>690</v>
      </c>
      <c r="M60" s="24">
        <v>650</v>
      </c>
      <c r="N60" s="26">
        <v>620</v>
      </c>
    </row>
    <row r="61" spans="1:14" ht="15.95">
      <c r="A61" s="23" t="s">
        <v>319</v>
      </c>
      <c r="B61" s="13">
        <f t="shared" si="0"/>
        <v>10320</v>
      </c>
      <c r="C61" s="24">
        <v>680</v>
      </c>
      <c r="D61" s="24">
        <v>810</v>
      </c>
      <c r="E61" s="24">
        <v>780</v>
      </c>
      <c r="F61" s="24">
        <v>860</v>
      </c>
      <c r="G61" s="24">
        <v>810</v>
      </c>
      <c r="H61" s="24">
        <v>900</v>
      </c>
      <c r="I61" s="24">
        <v>890</v>
      </c>
      <c r="J61" s="25">
        <v>920</v>
      </c>
      <c r="K61" s="24">
        <v>920</v>
      </c>
      <c r="L61" s="24">
        <v>960</v>
      </c>
      <c r="M61" s="24">
        <v>900</v>
      </c>
      <c r="N61" s="26">
        <v>890</v>
      </c>
    </row>
    <row r="62" spans="1:14" ht="15.95">
      <c r="A62" s="23" t="s">
        <v>320</v>
      </c>
      <c r="B62" s="13">
        <f t="shared" si="0"/>
        <v>5730</v>
      </c>
      <c r="C62" s="24">
        <v>430</v>
      </c>
      <c r="D62" s="24">
        <v>480</v>
      </c>
      <c r="E62" s="24">
        <v>480</v>
      </c>
      <c r="F62" s="24">
        <v>480</v>
      </c>
      <c r="G62" s="24">
        <v>520</v>
      </c>
      <c r="H62" s="24">
        <v>510</v>
      </c>
      <c r="I62" s="24">
        <v>470</v>
      </c>
      <c r="J62" s="25">
        <v>430</v>
      </c>
      <c r="K62" s="24">
        <v>460</v>
      </c>
      <c r="L62" s="24">
        <v>480</v>
      </c>
      <c r="M62" s="24">
        <v>530</v>
      </c>
      <c r="N62" s="26">
        <v>460</v>
      </c>
    </row>
    <row r="63" spans="1:14" ht="15.95">
      <c r="A63" s="23" t="s">
        <v>321</v>
      </c>
      <c r="B63" s="13">
        <f t="shared" si="0"/>
        <v>7200</v>
      </c>
      <c r="C63" s="24">
        <v>550</v>
      </c>
      <c r="D63" s="24">
        <v>550</v>
      </c>
      <c r="E63" s="24">
        <v>610</v>
      </c>
      <c r="F63" s="24">
        <v>610</v>
      </c>
      <c r="G63" s="24">
        <v>630</v>
      </c>
      <c r="H63" s="24">
        <v>580</v>
      </c>
      <c r="I63" s="24">
        <v>610</v>
      </c>
      <c r="J63" s="25">
        <v>660</v>
      </c>
      <c r="K63" s="24">
        <v>670</v>
      </c>
      <c r="L63" s="24">
        <v>570</v>
      </c>
      <c r="M63" s="24">
        <v>590</v>
      </c>
      <c r="N63" s="26">
        <v>570</v>
      </c>
    </row>
    <row r="64" spans="1:14" ht="15.95">
      <c r="A64" s="23" t="s">
        <v>322</v>
      </c>
      <c r="B64" s="13">
        <f t="shared" si="0"/>
        <v>2600</v>
      </c>
      <c r="C64" s="24">
        <v>190</v>
      </c>
      <c r="D64" s="24">
        <v>200</v>
      </c>
      <c r="E64" s="24">
        <v>210</v>
      </c>
      <c r="F64" s="24">
        <v>230</v>
      </c>
      <c r="G64" s="24">
        <v>210</v>
      </c>
      <c r="H64" s="24">
        <v>220</v>
      </c>
      <c r="I64" s="24">
        <v>220</v>
      </c>
      <c r="J64" s="25">
        <v>230</v>
      </c>
      <c r="K64" s="24">
        <v>220</v>
      </c>
      <c r="L64" s="24">
        <v>230</v>
      </c>
      <c r="M64" s="24">
        <v>210</v>
      </c>
      <c r="N64" s="26">
        <v>230</v>
      </c>
    </row>
    <row r="65" spans="1:14" ht="15.95">
      <c r="A65" s="23" t="s">
        <v>323</v>
      </c>
      <c r="B65" s="13">
        <f t="shared" si="0"/>
        <v>3130</v>
      </c>
      <c r="C65" s="24">
        <v>230</v>
      </c>
      <c r="D65" s="24">
        <v>240</v>
      </c>
      <c r="E65" s="24">
        <v>250</v>
      </c>
      <c r="F65" s="24">
        <v>260</v>
      </c>
      <c r="G65" s="24">
        <v>270</v>
      </c>
      <c r="H65" s="24">
        <v>230</v>
      </c>
      <c r="I65" s="24">
        <v>270</v>
      </c>
      <c r="J65" s="25">
        <v>270</v>
      </c>
      <c r="K65" s="24">
        <v>290</v>
      </c>
      <c r="L65" s="24">
        <v>250</v>
      </c>
      <c r="M65" s="24">
        <v>280</v>
      </c>
      <c r="N65" s="26">
        <v>290</v>
      </c>
    </row>
    <row r="66" spans="1:14" ht="15.95">
      <c r="A66" s="23" t="s">
        <v>324</v>
      </c>
      <c r="B66" s="13">
        <f t="shared" si="0"/>
        <v>9590</v>
      </c>
      <c r="C66" s="24">
        <v>630</v>
      </c>
      <c r="D66" s="24">
        <v>720</v>
      </c>
      <c r="E66" s="24">
        <v>740</v>
      </c>
      <c r="F66" s="24">
        <v>800</v>
      </c>
      <c r="G66" s="24">
        <v>790</v>
      </c>
      <c r="H66" s="24">
        <v>790</v>
      </c>
      <c r="I66" s="24">
        <v>840</v>
      </c>
      <c r="J66" s="25">
        <v>900</v>
      </c>
      <c r="K66" s="24">
        <v>810</v>
      </c>
      <c r="L66" s="24">
        <v>850</v>
      </c>
      <c r="M66" s="24">
        <v>860</v>
      </c>
      <c r="N66" s="26">
        <v>860</v>
      </c>
    </row>
    <row r="67" spans="1:14" ht="15.95">
      <c r="A67" s="23" t="s">
        <v>325</v>
      </c>
      <c r="B67" s="13">
        <f t="shared" si="0"/>
        <v>3170</v>
      </c>
      <c r="C67" s="24">
        <v>200</v>
      </c>
      <c r="D67" s="24">
        <v>240</v>
      </c>
      <c r="E67" s="24">
        <v>250</v>
      </c>
      <c r="F67" s="24">
        <v>280</v>
      </c>
      <c r="G67" s="24">
        <v>240</v>
      </c>
      <c r="H67" s="24">
        <v>300</v>
      </c>
      <c r="I67" s="24">
        <v>300</v>
      </c>
      <c r="J67" s="25">
        <v>260</v>
      </c>
      <c r="K67" s="24">
        <v>280</v>
      </c>
      <c r="L67" s="24">
        <v>270</v>
      </c>
      <c r="M67" s="24">
        <v>290</v>
      </c>
      <c r="N67" s="26">
        <v>260</v>
      </c>
    </row>
    <row r="68" spans="1:14" ht="15.95">
      <c r="A68" s="19" t="s">
        <v>133</v>
      </c>
      <c r="B68" s="13">
        <f t="shared" si="0"/>
        <v>55430</v>
      </c>
      <c r="C68" s="20">
        <v>4040</v>
      </c>
      <c r="D68" s="20">
        <v>4230</v>
      </c>
      <c r="E68" s="20">
        <v>4350</v>
      </c>
      <c r="F68" s="20">
        <v>4480</v>
      </c>
      <c r="G68" s="20">
        <v>4600</v>
      </c>
      <c r="H68" s="20">
        <v>4800</v>
      </c>
      <c r="I68" s="20">
        <v>4770</v>
      </c>
      <c r="J68" s="21">
        <v>4750</v>
      </c>
      <c r="K68" s="20">
        <v>4800</v>
      </c>
      <c r="L68" s="20">
        <v>4990</v>
      </c>
      <c r="M68" s="20">
        <v>4850</v>
      </c>
      <c r="N68" s="22">
        <v>4770</v>
      </c>
    </row>
    <row r="69" spans="1:14" ht="15.95">
      <c r="A69" s="23" t="s">
        <v>326</v>
      </c>
      <c r="B69" s="13">
        <f t="shared" si="0"/>
        <v>6030</v>
      </c>
      <c r="C69" s="24">
        <v>410</v>
      </c>
      <c r="D69" s="24">
        <v>440</v>
      </c>
      <c r="E69" s="24">
        <v>480</v>
      </c>
      <c r="F69" s="24">
        <v>520</v>
      </c>
      <c r="G69" s="24">
        <v>510</v>
      </c>
      <c r="H69" s="24">
        <v>540</v>
      </c>
      <c r="I69" s="24">
        <v>500</v>
      </c>
      <c r="J69" s="25">
        <v>520</v>
      </c>
      <c r="K69" s="24">
        <v>540</v>
      </c>
      <c r="L69" s="24">
        <v>500</v>
      </c>
      <c r="M69" s="24">
        <v>560</v>
      </c>
      <c r="N69" s="26">
        <v>510</v>
      </c>
    </row>
    <row r="70" spans="1:14" ht="15.95">
      <c r="A70" s="23" t="s">
        <v>327</v>
      </c>
      <c r="B70" s="13">
        <f t="shared" ref="B70:B133" si="1">SUM(C70:N70)</f>
        <v>7900</v>
      </c>
      <c r="C70" s="24">
        <v>570</v>
      </c>
      <c r="D70" s="24">
        <v>570</v>
      </c>
      <c r="E70" s="24">
        <v>630</v>
      </c>
      <c r="F70" s="24">
        <v>670</v>
      </c>
      <c r="G70" s="24">
        <v>690</v>
      </c>
      <c r="H70" s="24">
        <v>690</v>
      </c>
      <c r="I70" s="24">
        <v>690</v>
      </c>
      <c r="J70" s="25">
        <v>710</v>
      </c>
      <c r="K70" s="24">
        <v>690</v>
      </c>
      <c r="L70" s="24">
        <v>670</v>
      </c>
      <c r="M70" s="24">
        <v>660</v>
      </c>
      <c r="N70" s="26">
        <v>660</v>
      </c>
    </row>
    <row r="71" spans="1:14" ht="15.95">
      <c r="A71" s="23" t="s">
        <v>328</v>
      </c>
      <c r="B71" s="13">
        <f t="shared" si="1"/>
        <v>5530</v>
      </c>
      <c r="C71" s="24">
        <v>410</v>
      </c>
      <c r="D71" s="24">
        <v>450</v>
      </c>
      <c r="E71" s="24">
        <v>450</v>
      </c>
      <c r="F71" s="24">
        <v>450</v>
      </c>
      <c r="G71" s="24">
        <v>470</v>
      </c>
      <c r="H71" s="24">
        <v>480</v>
      </c>
      <c r="I71" s="24">
        <v>490</v>
      </c>
      <c r="J71" s="25">
        <v>480</v>
      </c>
      <c r="K71" s="24">
        <v>460</v>
      </c>
      <c r="L71" s="24">
        <v>500</v>
      </c>
      <c r="M71" s="24">
        <v>470</v>
      </c>
      <c r="N71" s="26">
        <v>420</v>
      </c>
    </row>
    <row r="72" spans="1:14" ht="15.95">
      <c r="A72" s="23" t="s">
        <v>329</v>
      </c>
      <c r="B72" s="13">
        <f t="shared" si="1"/>
        <v>4920</v>
      </c>
      <c r="C72" s="24">
        <v>380</v>
      </c>
      <c r="D72" s="24">
        <v>400</v>
      </c>
      <c r="E72" s="24">
        <v>380</v>
      </c>
      <c r="F72" s="24">
        <v>400</v>
      </c>
      <c r="G72" s="24">
        <v>400</v>
      </c>
      <c r="H72" s="24">
        <v>430</v>
      </c>
      <c r="I72" s="24">
        <v>430</v>
      </c>
      <c r="J72" s="25">
        <v>430</v>
      </c>
      <c r="K72" s="24">
        <v>400</v>
      </c>
      <c r="L72" s="24">
        <v>410</v>
      </c>
      <c r="M72" s="24">
        <v>440</v>
      </c>
      <c r="N72" s="26">
        <v>420</v>
      </c>
    </row>
    <row r="73" spans="1:14" ht="15.95">
      <c r="A73" s="23" t="s">
        <v>330</v>
      </c>
      <c r="B73" s="13">
        <f t="shared" si="1"/>
        <v>5420</v>
      </c>
      <c r="C73" s="24">
        <v>360</v>
      </c>
      <c r="D73" s="24">
        <v>440</v>
      </c>
      <c r="E73" s="24">
        <v>400</v>
      </c>
      <c r="F73" s="24">
        <v>440</v>
      </c>
      <c r="G73" s="24">
        <v>430</v>
      </c>
      <c r="H73" s="24">
        <v>460</v>
      </c>
      <c r="I73" s="24">
        <v>460</v>
      </c>
      <c r="J73" s="25">
        <v>470</v>
      </c>
      <c r="K73" s="24">
        <v>490</v>
      </c>
      <c r="L73" s="24">
        <v>530</v>
      </c>
      <c r="M73" s="24">
        <v>450</v>
      </c>
      <c r="N73" s="26">
        <v>490</v>
      </c>
    </row>
    <row r="74" spans="1:14" ht="15.95">
      <c r="A74" s="23" t="s">
        <v>331</v>
      </c>
      <c r="B74" s="13">
        <f t="shared" si="1"/>
        <v>4630</v>
      </c>
      <c r="C74" s="24">
        <v>310</v>
      </c>
      <c r="D74" s="24">
        <v>330</v>
      </c>
      <c r="E74" s="24">
        <v>370</v>
      </c>
      <c r="F74" s="24">
        <v>360</v>
      </c>
      <c r="G74" s="24">
        <v>360</v>
      </c>
      <c r="H74" s="24">
        <v>400</v>
      </c>
      <c r="I74" s="24">
        <v>380</v>
      </c>
      <c r="J74" s="25">
        <v>400</v>
      </c>
      <c r="K74" s="24">
        <v>400</v>
      </c>
      <c r="L74" s="24">
        <v>450</v>
      </c>
      <c r="M74" s="24">
        <v>430</v>
      </c>
      <c r="N74" s="26">
        <v>440</v>
      </c>
    </row>
    <row r="75" spans="1:14" ht="15.95">
      <c r="A75" s="23" t="s">
        <v>332</v>
      </c>
      <c r="B75" s="13">
        <f t="shared" si="1"/>
        <v>5760</v>
      </c>
      <c r="C75" s="24">
        <v>400</v>
      </c>
      <c r="D75" s="24">
        <v>420</v>
      </c>
      <c r="E75" s="24">
        <v>460</v>
      </c>
      <c r="F75" s="24">
        <v>470</v>
      </c>
      <c r="G75" s="24">
        <v>470</v>
      </c>
      <c r="H75" s="24">
        <v>490</v>
      </c>
      <c r="I75" s="24">
        <v>490</v>
      </c>
      <c r="J75" s="25">
        <v>460</v>
      </c>
      <c r="K75" s="24">
        <v>520</v>
      </c>
      <c r="L75" s="24">
        <v>540</v>
      </c>
      <c r="M75" s="24">
        <v>520</v>
      </c>
      <c r="N75" s="26">
        <v>520</v>
      </c>
    </row>
    <row r="76" spans="1:14" ht="15.95">
      <c r="A76" s="23" t="s">
        <v>333</v>
      </c>
      <c r="B76" s="13">
        <f t="shared" si="1"/>
        <v>3260</v>
      </c>
      <c r="C76" s="24">
        <v>230</v>
      </c>
      <c r="D76" s="24">
        <v>240</v>
      </c>
      <c r="E76" s="24">
        <v>260</v>
      </c>
      <c r="F76" s="24">
        <v>260</v>
      </c>
      <c r="G76" s="24">
        <v>250</v>
      </c>
      <c r="H76" s="24">
        <v>280</v>
      </c>
      <c r="I76" s="24">
        <v>280</v>
      </c>
      <c r="J76" s="25">
        <v>280</v>
      </c>
      <c r="K76" s="24">
        <v>270</v>
      </c>
      <c r="L76" s="24">
        <v>320</v>
      </c>
      <c r="M76" s="24">
        <v>300</v>
      </c>
      <c r="N76" s="26">
        <v>290</v>
      </c>
    </row>
    <row r="77" spans="1:14" ht="15.95">
      <c r="A77" s="23" t="s">
        <v>334</v>
      </c>
      <c r="B77" s="13">
        <f t="shared" si="1"/>
        <v>5950</v>
      </c>
      <c r="C77" s="24">
        <v>500</v>
      </c>
      <c r="D77" s="24">
        <v>500</v>
      </c>
      <c r="E77" s="24">
        <v>460</v>
      </c>
      <c r="F77" s="24">
        <v>470</v>
      </c>
      <c r="G77" s="24">
        <v>510</v>
      </c>
      <c r="H77" s="24">
        <v>500</v>
      </c>
      <c r="I77" s="24">
        <v>530</v>
      </c>
      <c r="J77" s="25">
        <v>470</v>
      </c>
      <c r="K77" s="24">
        <v>500</v>
      </c>
      <c r="L77" s="24">
        <v>490</v>
      </c>
      <c r="M77" s="24">
        <v>500</v>
      </c>
      <c r="N77" s="26">
        <v>520</v>
      </c>
    </row>
    <row r="78" spans="1:14" ht="15.95">
      <c r="A78" s="23" t="s">
        <v>335</v>
      </c>
      <c r="B78" s="13">
        <f t="shared" si="1"/>
        <v>6050</v>
      </c>
      <c r="C78" s="24">
        <v>460</v>
      </c>
      <c r="D78" s="24">
        <v>450</v>
      </c>
      <c r="E78" s="24">
        <v>470</v>
      </c>
      <c r="F78" s="24">
        <v>440</v>
      </c>
      <c r="G78" s="24">
        <v>490</v>
      </c>
      <c r="H78" s="24">
        <v>540</v>
      </c>
      <c r="I78" s="24">
        <v>530</v>
      </c>
      <c r="J78" s="25">
        <v>530</v>
      </c>
      <c r="K78" s="24">
        <v>540</v>
      </c>
      <c r="L78" s="24">
        <v>580</v>
      </c>
      <c r="M78" s="24">
        <v>510</v>
      </c>
      <c r="N78" s="26">
        <v>510</v>
      </c>
    </row>
    <row r="79" spans="1:14" ht="15.95">
      <c r="A79" s="19" t="s">
        <v>153</v>
      </c>
      <c r="B79" s="13">
        <f t="shared" si="1"/>
        <v>20410</v>
      </c>
      <c r="C79" s="20">
        <v>1470</v>
      </c>
      <c r="D79" s="20">
        <v>1480</v>
      </c>
      <c r="E79" s="20">
        <v>1570</v>
      </c>
      <c r="F79" s="20">
        <v>1560</v>
      </c>
      <c r="G79" s="20">
        <v>1810</v>
      </c>
      <c r="H79" s="20">
        <v>1770</v>
      </c>
      <c r="I79" s="20">
        <v>1720</v>
      </c>
      <c r="J79" s="21">
        <v>1790</v>
      </c>
      <c r="K79" s="20">
        <v>1860</v>
      </c>
      <c r="L79" s="20">
        <v>1790</v>
      </c>
      <c r="M79" s="20">
        <v>1800</v>
      </c>
      <c r="N79" s="22">
        <v>1790</v>
      </c>
    </row>
    <row r="80" spans="1:14" ht="15.95">
      <c r="A80" s="19" t="s">
        <v>161</v>
      </c>
      <c r="B80" s="13">
        <f t="shared" si="1"/>
        <v>46950</v>
      </c>
      <c r="C80" s="20">
        <v>3170</v>
      </c>
      <c r="D80" s="20">
        <v>3380</v>
      </c>
      <c r="E80" s="20">
        <v>3440</v>
      </c>
      <c r="F80" s="20">
        <v>3670</v>
      </c>
      <c r="G80" s="20">
        <v>3930</v>
      </c>
      <c r="H80" s="20">
        <v>4070</v>
      </c>
      <c r="I80" s="20">
        <v>4210</v>
      </c>
      <c r="J80" s="21">
        <v>4110</v>
      </c>
      <c r="K80" s="20">
        <v>4300</v>
      </c>
      <c r="L80" s="20">
        <v>4310</v>
      </c>
      <c r="M80" s="20">
        <v>4260</v>
      </c>
      <c r="N80" s="22">
        <v>4100</v>
      </c>
    </row>
    <row r="81" spans="1:14" ht="15.95">
      <c r="A81" s="23" t="s">
        <v>336</v>
      </c>
      <c r="B81" s="13">
        <f t="shared" si="1"/>
        <v>7550</v>
      </c>
      <c r="C81" s="24">
        <v>510</v>
      </c>
      <c r="D81" s="24">
        <v>580</v>
      </c>
      <c r="E81" s="24">
        <v>600</v>
      </c>
      <c r="F81" s="24">
        <v>590</v>
      </c>
      <c r="G81" s="24">
        <v>620</v>
      </c>
      <c r="H81" s="24">
        <v>670</v>
      </c>
      <c r="I81" s="24">
        <v>680</v>
      </c>
      <c r="J81" s="25">
        <v>650</v>
      </c>
      <c r="K81" s="24">
        <v>710</v>
      </c>
      <c r="L81" s="24">
        <v>640</v>
      </c>
      <c r="M81" s="24">
        <v>680</v>
      </c>
      <c r="N81" s="26">
        <v>620</v>
      </c>
    </row>
    <row r="82" spans="1:14" ht="15.95">
      <c r="A82" s="23" t="s">
        <v>337</v>
      </c>
      <c r="B82" s="13">
        <f t="shared" si="1"/>
        <v>4890</v>
      </c>
      <c r="C82" s="24">
        <v>310</v>
      </c>
      <c r="D82" s="24">
        <v>360</v>
      </c>
      <c r="E82" s="24">
        <v>350</v>
      </c>
      <c r="F82" s="24">
        <v>360</v>
      </c>
      <c r="G82" s="24">
        <v>430</v>
      </c>
      <c r="H82" s="24">
        <v>430</v>
      </c>
      <c r="I82" s="24">
        <v>420</v>
      </c>
      <c r="J82" s="25">
        <v>420</v>
      </c>
      <c r="K82" s="24">
        <v>460</v>
      </c>
      <c r="L82" s="24">
        <v>480</v>
      </c>
      <c r="M82" s="24">
        <v>440</v>
      </c>
      <c r="N82" s="26">
        <v>430</v>
      </c>
    </row>
    <row r="83" spans="1:14" ht="15.95">
      <c r="A83" s="23" t="s">
        <v>338</v>
      </c>
      <c r="B83" s="13">
        <f t="shared" si="1"/>
        <v>7430</v>
      </c>
      <c r="C83" s="24">
        <v>530</v>
      </c>
      <c r="D83" s="24">
        <v>550</v>
      </c>
      <c r="E83" s="24">
        <v>550</v>
      </c>
      <c r="F83" s="24">
        <v>580</v>
      </c>
      <c r="G83" s="24">
        <v>640</v>
      </c>
      <c r="H83" s="24">
        <v>620</v>
      </c>
      <c r="I83" s="24">
        <v>610</v>
      </c>
      <c r="J83" s="25">
        <v>670</v>
      </c>
      <c r="K83" s="24">
        <v>620</v>
      </c>
      <c r="L83" s="24">
        <v>690</v>
      </c>
      <c r="M83" s="24">
        <v>680</v>
      </c>
      <c r="N83" s="26">
        <v>690</v>
      </c>
    </row>
    <row r="84" spans="1:14" ht="15.95">
      <c r="A84" s="23" t="s">
        <v>339</v>
      </c>
      <c r="B84" s="13">
        <f t="shared" si="1"/>
        <v>7800</v>
      </c>
      <c r="C84" s="24">
        <v>530</v>
      </c>
      <c r="D84" s="24">
        <v>530</v>
      </c>
      <c r="E84" s="24">
        <v>570</v>
      </c>
      <c r="F84" s="24">
        <v>590</v>
      </c>
      <c r="G84" s="24">
        <v>670</v>
      </c>
      <c r="H84" s="24">
        <v>670</v>
      </c>
      <c r="I84" s="24">
        <v>750</v>
      </c>
      <c r="J84" s="25">
        <v>690</v>
      </c>
      <c r="K84" s="24">
        <v>730</v>
      </c>
      <c r="L84" s="24">
        <v>680</v>
      </c>
      <c r="M84" s="24">
        <v>720</v>
      </c>
      <c r="N84" s="26">
        <v>670</v>
      </c>
    </row>
    <row r="85" spans="1:14" ht="15.95">
      <c r="A85" s="23" t="s">
        <v>340</v>
      </c>
      <c r="B85" s="13">
        <f t="shared" si="1"/>
        <v>4420</v>
      </c>
      <c r="C85" s="24">
        <v>290</v>
      </c>
      <c r="D85" s="24">
        <v>290</v>
      </c>
      <c r="E85" s="24">
        <v>310</v>
      </c>
      <c r="F85" s="24">
        <v>360</v>
      </c>
      <c r="G85" s="24">
        <v>360</v>
      </c>
      <c r="H85" s="24">
        <v>380</v>
      </c>
      <c r="I85" s="24">
        <v>400</v>
      </c>
      <c r="J85" s="25">
        <v>400</v>
      </c>
      <c r="K85" s="24">
        <v>400</v>
      </c>
      <c r="L85" s="24">
        <v>420</v>
      </c>
      <c r="M85" s="24">
        <v>410</v>
      </c>
      <c r="N85" s="26">
        <v>400</v>
      </c>
    </row>
    <row r="86" spans="1:14" ht="15.95">
      <c r="A86" s="23" t="s">
        <v>341</v>
      </c>
      <c r="B86" s="13">
        <f t="shared" si="1"/>
        <v>9090</v>
      </c>
      <c r="C86" s="24">
        <v>620</v>
      </c>
      <c r="D86" s="24">
        <v>670</v>
      </c>
      <c r="E86" s="24">
        <v>650</v>
      </c>
      <c r="F86" s="24">
        <v>740</v>
      </c>
      <c r="G86" s="24">
        <v>720</v>
      </c>
      <c r="H86" s="24">
        <v>790</v>
      </c>
      <c r="I86" s="24">
        <v>810</v>
      </c>
      <c r="J86" s="25">
        <v>780</v>
      </c>
      <c r="K86" s="24">
        <v>850</v>
      </c>
      <c r="L86" s="24">
        <v>850</v>
      </c>
      <c r="M86" s="24">
        <v>820</v>
      </c>
      <c r="N86" s="26">
        <v>790</v>
      </c>
    </row>
    <row r="87" spans="1:14" ht="15.95">
      <c r="A87" s="23" t="s">
        <v>342</v>
      </c>
      <c r="B87" s="13">
        <f t="shared" si="1"/>
        <v>5810</v>
      </c>
      <c r="C87" s="24">
        <v>380</v>
      </c>
      <c r="D87" s="24">
        <v>420</v>
      </c>
      <c r="E87" s="24">
        <v>410</v>
      </c>
      <c r="F87" s="24">
        <v>450</v>
      </c>
      <c r="G87" s="24">
        <v>480</v>
      </c>
      <c r="H87" s="24">
        <v>510</v>
      </c>
      <c r="I87" s="24">
        <v>530</v>
      </c>
      <c r="J87" s="25">
        <v>510</v>
      </c>
      <c r="K87" s="24">
        <v>540</v>
      </c>
      <c r="L87" s="24">
        <v>550</v>
      </c>
      <c r="M87" s="24">
        <v>530</v>
      </c>
      <c r="N87" s="26">
        <v>500</v>
      </c>
    </row>
    <row r="88" spans="1:14" ht="15.95">
      <c r="A88" s="19" t="s">
        <v>172</v>
      </c>
      <c r="B88" s="13">
        <f t="shared" si="1"/>
        <v>19320</v>
      </c>
      <c r="C88" s="20">
        <v>1350</v>
      </c>
      <c r="D88" s="20">
        <v>1420</v>
      </c>
      <c r="E88" s="20">
        <v>1450</v>
      </c>
      <c r="F88" s="20">
        <v>1540</v>
      </c>
      <c r="G88" s="20">
        <v>1630</v>
      </c>
      <c r="H88" s="20">
        <v>1640</v>
      </c>
      <c r="I88" s="20">
        <v>1710</v>
      </c>
      <c r="J88" s="21">
        <v>1680</v>
      </c>
      <c r="K88" s="20">
        <v>1720</v>
      </c>
      <c r="L88" s="20">
        <v>1780</v>
      </c>
      <c r="M88" s="20">
        <v>1730</v>
      </c>
      <c r="N88" s="22">
        <v>1670</v>
      </c>
    </row>
    <row r="89" spans="1:14" ht="15.95">
      <c r="A89" s="19" t="s">
        <v>193</v>
      </c>
      <c r="B89" s="13">
        <f t="shared" si="1"/>
        <v>11150</v>
      </c>
      <c r="C89" s="20">
        <v>740</v>
      </c>
      <c r="D89" s="20">
        <v>810</v>
      </c>
      <c r="E89" s="20">
        <v>850</v>
      </c>
      <c r="F89" s="20">
        <v>910</v>
      </c>
      <c r="G89" s="20">
        <v>990</v>
      </c>
      <c r="H89" s="20">
        <v>990</v>
      </c>
      <c r="I89" s="20">
        <v>940</v>
      </c>
      <c r="J89" s="21">
        <v>950</v>
      </c>
      <c r="K89" s="20">
        <v>950</v>
      </c>
      <c r="L89" s="20">
        <v>1010</v>
      </c>
      <c r="M89" s="20">
        <v>1000</v>
      </c>
      <c r="N89" s="22">
        <v>1010</v>
      </c>
    </row>
    <row r="90" spans="1:14" ht="15.95">
      <c r="A90" s="19" t="s">
        <v>200</v>
      </c>
      <c r="B90" s="13">
        <f t="shared" si="1"/>
        <v>38740</v>
      </c>
      <c r="C90" s="20">
        <v>2670</v>
      </c>
      <c r="D90" s="20">
        <v>2860</v>
      </c>
      <c r="E90" s="20">
        <v>3000</v>
      </c>
      <c r="F90" s="20">
        <v>3050</v>
      </c>
      <c r="G90" s="20">
        <v>3260</v>
      </c>
      <c r="H90" s="20">
        <v>3410</v>
      </c>
      <c r="I90" s="20">
        <v>3420</v>
      </c>
      <c r="J90" s="21">
        <v>3380</v>
      </c>
      <c r="K90" s="20">
        <v>3420</v>
      </c>
      <c r="L90" s="20">
        <v>3510</v>
      </c>
      <c r="M90" s="20">
        <v>3470</v>
      </c>
      <c r="N90" s="22">
        <v>3290</v>
      </c>
    </row>
    <row r="91" spans="1:14" ht="15.95">
      <c r="A91" s="23" t="s">
        <v>343</v>
      </c>
      <c r="B91" s="13">
        <f t="shared" si="1"/>
        <v>4040</v>
      </c>
      <c r="C91" s="24">
        <v>300</v>
      </c>
      <c r="D91" s="24">
        <v>320</v>
      </c>
      <c r="E91" s="24">
        <v>310</v>
      </c>
      <c r="F91" s="24">
        <v>310</v>
      </c>
      <c r="G91" s="24">
        <v>330</v>
      </c>
      <c r="H91" s="24">
        <v>340</v>
      </c>
      <c r="I91" s="24">
        <v>360</v>
      </c>
      <c r="J91" s="25">
        <v>370</v>
      </c>
      <c r="K91" s="24">
        <v>320</v>
      </c>
      <c r="L91" s="24">
        <v>360</v>
      </c>
      <c r="M91" s="24">
        <v>390</v>
      </c>
      <c r="N91" s="26">
        <v>330</v>
      </c>
    </row>
    <row r="92" spans="1:14" ht="15.95">
      <c r="A92" s="23" t="s">
        <v>344</v>
      </c>
      <c r="B92" s="13">
        <f t="shared" si="1"/>
        <v>12080</v>
      </c>
      <c r="C92" s="24">
        <v>780</v>
      </c>
      <c r="D92" s="24">
        <v>890</v>
      </c>
      <c r="E92" s="24">
        <v>940</v>
      </c>
      <c r="F92" s="24">
        <v>970</v>
      </c>
      <c r="G92" s="24">
        <v>1020</v>
      </c>
      <c r="H92" s="24">
        <v>1040</v>
      </c>
      <c r="I92" s="24">
        <v>1040</v>
      </c>
      <c r="J92" s="25">
        <v>1060</v>
      </c>
      <c r="K92" s="24">
        <v>1100</v>
      </c>
      <c r="L92" s="24">
        <v>1110</v>
      </c>
      <c r="M92" s="24">
        <v>1100</v>
      </c>
      <c r="N92" s="26">
        <v>1030</v>
      </c>
    </row>
    <row r="93" spans="1:14" ht="15.95">
      <c r="A93" s="23" t="s">
        <v>345</v>
      </c>
      <c r="B93" s="13">
        <f t="shared" si="1"/>
        <v>10240</v>
      </c>
      <c r="C93" s="24">
        <v>720</v>
      </c>
      <c r="D93" s="24">
        <v>730</v>
      </c>
      <c r="E93" s="24">
        <v>770</v>
      </c>
      <c r="F93" s="24">
        <v>800</v>
      </c>
      <c r="G93" s="24">
        <v>850</v>
      </c>
      <c r="H93" s="24">
        <v>970</v>
      </c>
      <c r="I93" s="24">
        <v>930</v>
      </c>
      <c r="J93" s="25">
        <v>910</v>
      </c>
      <c r="K93" s="24">
        <v>880</v>
      </c>
      <c r="L93" s="24">
        <v>940</v>
      </c>
      <c r="M93" s="24">
        <v>870</v>
      </c>
      <c r="N93" s="26">
        <v>870</v>
      </c>
    </row>
    <row r="94" spans="1:14" ht="15.95">
      <c r="A94" s="23" t="s">
        <v>346</v>
      </c>
      <c r="B94" s="13">
        <f t="shared" si="1"/>
        <v>4070</v>
      </c>
      <c r="C94" s="24">
        <v>300</v>
      </c>
      <c r="D94" s="24">
        <v>310</v>
      </c>
      <c r="E94" s="24">
        <v>310</v>
      </c>
      <c r="F94" s="24">
        <v>300</v>
      </c>
      <c r="G94" s="24">
        <v>340</v>
      </c>
      <c r="H94" s="24">
        <v>320</v>
      </c>
      <c r="I94" s="24">
        <v>360</v>
      </c>
      <c r="J94" s="25">
        <v>360</v>
      </c>
      <c r="K94" s="24">
        <v>370</v>
      </c>
      <c r="L94" s="24">
        <v>350</v>
      </c>
      <c r="M94" s="24">
        <v>400</v>
      </c>
      <c r="N94" s="26">
        <v>350</v>
      </c>
    </row>
    <row r="95" spans="1:14" ht="15.95">
      <c r="A95" s="23" t="s">
        <v>347</v>
      </c>
      <c r="B95" s="13">
        <f t="shared" si="1"/>
        <v>8320</v>
      </c>
      <c r="C95" s="24">
        <v>570</v>
      </c>
      <c r="D95" s="24">
        <v>610</v>
      </c>
      <c r="E95" s="24">
        <v>670</v>
      </c>
      <c r="F95" s="24">
        <v>670</v>
      </c>
      <c r="G95" s="24">
        <v>720</v>
      </c>
      <c r="H95" s="24">
        <v>740</v>
      </c>
      <c r="I95" s="24">
        <v>720</v>
      </c>
      <c r="J95" s="25">
        <v>690</v>
      </c>
      <c r="K95" s="24">
        <v>740</v>
      </c>
      <c r="L95" s="24">
        <v>750</v>
      </c>
      <c r="M95" s="24">
        <v>720</v>
      </c>
      <c r="N95" s="26">
        <v>720</v>
      </c>
    </row>
    <row r="96" spans="1:14" ht="15.95">
      <c r="A96" s="19" t="s">
        <v>207</v>
      </c>
      <c r="B96" s="13">
        <f t="shared" si="1"/>
        <v>12780</v>
      </c>
      <c r="C96" s="20">
        <v>980</v>
      </c>
      <c r="D96" s="20">
        <v>960</v>
      </c>
      <c r="E96" s="20">
        <v>1030</v>
      </c>
      <c r="F96" s="20">
        <v>1030</v>
      </c>
      <c r="G96" s="20">
        <v>1120</v>
      </c>
      <c r="H96" s="20">
        <v>1130</v>
      </c>
      <c r="I96" s="20">
        <v>1110</v>
      </c>
      <c r="J96" s="21">
        <v>1080</v>
      </c>
      <c r="K96" s="20">
        <v>1080</v>
      </c>
      <c r="L96" s="20">
        <v>1100</v>
      </c>
      <c r="M96" s="20">
        <v>1100</v>
      </c>
      <c r="N96" s="22">
        <v>1060</v>
      </c>
    </row>
    <row r="97" spans="1:14" ht="15.95">
      <c r="A97" s="15" t="s">
        <v>67</v>
      </c>
      <c r="B97" s="13">
        <f t="shared" si="1"/>
        <v>586770</v>
      </c>
      <c r="C97" s="16">
        <v>41740</v>
      </c>
      <c r="D97" s="16">
        <v>44320</v>
      </c>
      <c r="E97" s="16">
        <v>45490</v>
      </c>
      <c r="F97" s="16">
        <v>47300</v>
      </c>
      <c r="G97" s="16">
        <v>49410</v>
      </c>
      <c r="H97" s="16">
        <v>50410</v>
      </c>
      <c r="I97" s="16">
        <v>49760</v>
      </c>
      <c r="J97" s="17">
        <v>49790</v>
      </c>
      <c r="K97" s="16">
        <v>50900</v>
      </c>
      <c r="L97" s="16">
        <v>52520</v>
      </c>
      <c r="M97" s="16">
        <v>52460</v>
      </c>
      <c r="N97" s="18">
        <v>52670</v>
      </c>
    </row>
    <row r="98" spans="1:14" ht="15.95">
      <c r="A98" s="19" t="s">
        <v>65</v>
      </c>
      <c r="B98" s="13">
        <f t="shared" si="1"/>
        <v>25180</v>
      </c>
      <c r="C98" s="20">
        <v>1790</v>
      </c>
      <c r="D98" s="20">
        <v>2010</v>
      </c>
      <c r="E98" s="20">
        <v>1950</v>
      </c>
      <c r="F98" s="20">
        <v>2050</v>
      </c>
      <c r="G98" s="20">
        <v>2110</v>
      </c>
      <c r="H98" s="20">
        <v>2230</v>
      </c>
      <c r="I98" s="20">
        <v>2110</v>
      </c>
      <c r="J98" s="21">
        <v>2080</v>
      </c>
      <c r="K98" s="20">
        <v>2230</v>
      </c>
      <c r="L98" s="20">
        <v>2260</v>
      </c>
      <c r="M98" s="20">
        <v>2210</v>
      </c>
      <c r="N98" s="22">
        <v>2150</v>
      </c>
    </row>
    <row r="99" spans="1:14" ht="15.95">
      <c r="A99" s="19" t="s">
        <v>69</v>
      </c>
      <c r="B99" s="13">
        <f t="shared" si="1"/>
        <v>23940</v>
      </c>
      <c r="C99" s="20">
        <v>1850</v>
      </c>
      <c r="D99" s="20">
        <v>1880</v>
      </c>
      <c r="E99" s="20">
        <v>1910</v>
      </c>
      <c r="F99" s="20">
        <v>1960</v>
      </c>
      <c r="G99" s="20">
        <v>2020</v>
      </c>
      <c r="H99" s="20">
        <v>2030</v>
      </c>
      <c r="I99" s="20">
        <v>2010</v>
      </c>
      <c r="J99" s="21">
        <v>1970</v>
      </c>
      <c r="K99" s="20">
        <v>2040</v>
      </c>
      <c r="L99" s="20">
        <v>2100</v>
      </c>
      <c r="M99" s="20">
        <v>2120</v>
      </c>
      <c r="N99" s="22">
        <v>2050</v>
      </c>
    </row>
    <row r="100" spans="1:14" ht="15.95">
      <c r="A100" s="19" t="s">
        <v>77</v>
      </c>
      <c r="B100" s="13">
        <f t="shared" si="1"/>
        <v>13100</v>
      </c>
      <c r="C100" s="20">
        <v>940</v>
      </c>
      <c r="D100" s="20">
        <v>960</v>
      </c>
      <c r="E100" s="20">
        <v>1010</v>
      </c>
      <c r="F100" s="20">
        <v>1030</v>
      </c>
      <c r="G100" s="20">
        <v>1110</v>
      </c>
      <c r="H100" s="20">
        <v>1130</v>
      </c>
      <c r="I100" s="20">
        <v>1110</v>
      </c>
      <c r="J100" s="21">
        <v>1140</v>
      </c>
      <c r="K100" s="20">
        <v>1150</v>
      </c>
      <c r="L100" s="20">
        <v>1180</v>
      </c>
      <c r="M100" s="20">
        <v>1160</v>
      </c>
      <c r="N100" s="22">
        <v>1180</v>
      </c>
    </row>
    <row r="101" spans="1:14" ht="15.95">
      <c r="A101" s="19" t="s">
        <v>88</v>
      </c>
      <c r="B101" s="13">
        <f t="shared" si="1"/>
        <v>28390</v>
      </c>
      <c r="C101" s="20">
        <v>2080</v>
      </c>
      <c r="D101" s="20">
        <v>2190</v>
      </c>
      <c r="E101" s="20">
        <v>2270</v>
      </c>
      <c r="F101" s="20">
        <v>2310</v>
      </c>
      <c r="G101" s="20">
        <v>2390</v>
      </c>
      <c r="H101" s="20">
        <v>2380</v>
      </c>
      <c r="I101" s="20">
        <v>2340</v>
      </c>
      <c r="J101" s="21">
        <v>2390</v>
      </c>
      <c r="K101" s="20">
        <v>2420</v>
      </c>
      <c r="L101" s="20">
        <v>2480</v>
      </c>
      <c r="M101" s="20">
        <v>2570</v>
      </c>
      <c r="N101" s="22">
        <v>2570</v>
      </c>
    </row>
    <row r="102" spans="1:14" ht="15.95">
      <c r="A102" s="19" t="s">
        <v>91</v>
      </c>
      <c r="B102" s="13">
        <f t="shared" si="1"/>
        <v>13440</v>
      </c>
      <c r="C102" s="20">
        <v>850</v>
      </c>
      <c r="D102" s="20">
        <v>1030</v>
      </c>
      <c r="E102" s="20">
        <v>980</v>
      </c>
      <c r="F102" s="20">
        <v>1100</v>
      </c>
      <c r="G102" s="20">
        <v>1150</v>
      </c>
      <c r="H102" s="20">
        <v>1120</v>
      </c>
      <c r="I102" s="20">
        <v>1180</v>
      </c>
      <c r="J102" s="21">
        <v>1130</v>
      </c>
      <c r="K102" s="20">
        <v>1180</v>
      </c>
      <c r="L102" s="20">
        <v>1220</v>
      </c>
      <c r="M102" s="20">
        <v>1300</v>
      </c>
      <c r="N102" s="22">
        <v>1200</v>
      </c>
    </row>
    <row r="103" spans="1:14" ht="15.95">
      <c r="A103" s="19" t="s">
        <v>97</v>
      </c>
      <c r="B103" s="13">
        <f t="shared" si="1"/>
        <v>10540</v>
      </c>
      <c r="C103" s="20">
        <v>730</v>
      </c>
      <c r="D103" s="20">
        <v>730</v>
      </c>
      <c r="E103" s="20">
        <v>780</v>
      </c>
      <c r="F103" s="20">
        <v>800</v>
      </c>
      <c r="G103" s="20">
        <v>920</v>
      </c>
      <c r="H103" s="20">
        <v>880</v>
      </c>
      <c r="I103" s="20">
        <v>900</v>
      </c>
      <c r="J103" s="21">
        <v>870</v>
      </c>
      <c r="K103" s="20">
        <v>900</v>
      </c>
      <c r="L103" s="20">
        <v>960</v>
      </c>
      <c r="M103" s="20">
        <v>1050</v>
      </c>
      <c r="N103" s="22">
        <v>1020</v>
      </c>
    </row>
    <row r="104" spans="1:14" ht="15.95">
      <c r="A104" s="19" t="s">
        <v>101</v>
      </c>
      <c r="B104" s="13">
        <f t="shared" si="1"/>
        <v>80</v>
      </c>
      <c r="C104" s="20">
        <v>0</v>
      </c>
      <c r="D104" s="20">
        <v>10</v>
      </c>
      <c r="E104" s="20">
        <v>10</v>
      </c>
      <c r="F104" s="20">
        <v>10</v>
      </c>
      <c r="G104" s="20">
        <v>10</v>
      </c>
      <c r="H104" s="20">
        <v>0</v>
      </c>
      <c r="I104" s="20">
        <v>0</v>
      </c>
      <c r="J104" s="21">
        <v>0</v>
      </c>
      <c r="K104" s="20">
        <v>10</v>
      </c>
      <c r="L104" s="20">
        <v>20</v>
      </c>
      <c r="M104" s="20">
        <v>10</v>
      </c>
      <c r="N104" s="22">
        <v>0</v>
      </c>
    </row>
    <row r="105" spans="1:14" ht="15.95">
      <c r="A105" s="19" t="s">
        <v>106</v>
      </c>
      <c r="B105" s="13">
        <f t="shared" si="1"/>
        <v>30150</v>
      </c>
      <c r="C105" s="20">
        <v>2180</v>
      </c>
      <c r="D105" s="20">
        <v>2420</v>
      </c>
      <c r="E105" s="20">
        <v>2310</v>
      </c>
      <c r="F105" s="20">
        <v>2430</v>
      </c>
      <c r="G105" s="20">
        <v>2590</v>
      </c>
      <c r="H105" s="20">
        <v>2640</v>
      </c>
      <c r="I105" s="20">
        <v>2470</v>
      </c>
      <c r="J105" s="21">
        <v>2600</v>
      </c>
      <c r="K105" s="20">
        <v>2520</v>
      </c>
      <c r="L105" s="20">
        <v>2680</v>
      </c>
      <c r="M105" s="20">
        <v>2700</v>
      </c>
      <c r="N105" s="22">
        <v>2610</v>
      </c>
    </row>
    <row r="106" spans="1:14" ht="15.95">
      <c r="A106" s="19" t="s">
        <v>116</v>
      </c>
      <c r="B106" s="13">
        <f t="shared" si="1"/>
        <v>25650</v>
      </c>
      <c r="C106" s="20">
        <v>1820</v>
      </c>
      <c r="D106" s="20">
        <v>1920</v>
      </c>
      <c r="E106" s="20">
        <v>2040</v>
      </c>
      <c r="F106" s="20">
        <v>2050</v>
      </c>
      <c r="G106" s="20">
        <v>2170</v>
      </c>
      <c r="H106" s="20">
        <v>2140</v>
      </c>
      <c r="I106" s="20">
        <v>2160</v>
      </c>
      <c r="J106" s="21">
        <v>2160</v>
      </c>
      <c r="K106" s="20">
        <v>2230</v>
      </c>
      <c r="L106" s="20">
        <v>2230</v>
      </c>
      <c r="M106" s="20">
        <v>2310</v>
      </c>
      <c r="N106" s="22">
        <v>2420</v>
      </c>
    </row>
    <row r="107" spans="1:14" ht="15.95">
      <c r="A107" s="19" t="s">
        <v>119</v>
      </c>
      <c r="B107" s="13">
        <f t="shared" si="1"/>
        <v>31610</v>
      </c>
      <c r="C107" s="20">
        <v>2290</v>
      </c>
      <c r="D107" s="20">
        <v>2430</v>
      </c>
      <c r="E107" s="20">
        <v>2360</v>
      </c>
      <c r="F107" s="20">
        <v>2570</v>
      </c>
      <c r="G107" s="20">
        <v>2630</v>
      </c>
      <c r="H107" s="20">
        <v>2810</v>
      </c>
      <c r="I107" s="20">
        <v>2690</v>
      </c>
      <c r="J107" s="21">
        <v>2600</v>
      </c>
      <c r="K107" s="20">
        <v>2740</v>
      </c>
      <c r="L107" s="20">
        <v>2790</v>
      </c>
      <c r="M107" s="20">
        <v>2850</v>
      </c>
      <c r="N107" s="22">
        <v>2850</v>
      </c>
    </row>
    <row r="108" spans="1:14" ht="15.95">
      <c r="A108" s="19" t="s">
        <v>123</v>
      </c>
      <c r="B108" s="13">
        <f t="shared" si="1"/>
        <v>21540</v>
      </c>
      <c r="C108" s="20">
        <v>1480</v>
      </c>
      <c r="D108" s="20">
        <v>1630</v>
      </c>
      <c r="E108" s="20">
        <v>1670</v>
      </c>
      <c r="F108" s="20">
        <v>1770</v>
      </c>
      <c r="G108" s="20">
        <v>1850</v>
      </c>
      <c r="H108" s="20">
        <v>1870</v>
      </c>
      <c r="I108" s="20">
        <v>1870</v>
      </c>
      <c r="J108" s="21">
        <v>1820</v>
      </c>
      <c r="K108" s="20">
        <v>1970</v>
      </c>
      <c r="L108" s="20">
        <v>1880</v>
      </c>
      <c r="M108" s="20">
        <v>1850</v>
      </c>
      <c r="N108" s="22">
        <v>1880</v>
      </c>
    </row>
    <row r="109" spans="1:14" ht="15.95">
      <c r="A109" s="19" t="s">
        <v>124</v>
      </c>
      <c r="B109" s="13">
        <f t="shared" si="1"/>
        <v>25010</v>
      </c>
      <c r="C109" s="20">
        <v>1990</v>
      </c>
      <c r="D109" s="20">
        <v>1940</v>
      </c>
      <c r="E109" s="20">
        <v>2040</v>
      </c>
      <c r="F109" s="20">
        <v>2020</v>
      </c>
      <c r="G109" s="20">
        <v>2040</v>
      </c>
      <c r="H109" s="20">
        <v>2170</v>
      </c>
      <c r="I109" s="20">
        <v>2120</v>
      </c>
      <c r="J109" s="21">
        <v>2060</v>
      </c>
      <c r="K109" s="20">
        <v>2090</v>
      </c>
      <c r="L109" s="20">
        <v>2190</v>
      </c>
      <c r="M109" s="20">
        <v>2160</v>
      </c>
      <c r="N109" s="22">
        <v>2190</v>
      </c>
    </row>
    <row r="110" spans="1:14" ht="15.95">
      <c r="A110" s="19" t="s">
        <v>126</v>
      </c>
      <c r="B110" s="13">
        <f t="shared" si="1"/>
        <v>8710</v>
      </c>
      <c r="C110" s="20">
        <v>610</v>
      </c>
      <c r="D110" s="20">
        <v>620</v>
      </c>
      <c r="E110" s="20">
        <v>670</v>
      </c>
      <c r="F110" s="20">
        <v>730</v>
      </c>
      <c r="G110" s="20">
        <v>750</v>
      </c>
      <c r="H110" s="20">
        <v>740</v>
      </c>
      <c r="I110" s="20">
        <v>740</v>
      </c>
      <c r="J110" s="21">
        <v>740</v>
      </c>
      <c r="K110" s="20">
        <v>760</v>
      </c>
      <c r="L110" s="20">
        <v>780</v>
      </c>
      <c r="M110" s="20">
        <v>760</v>
      </c>
      <c r="N110" s="22">
        <v>810</v>
      </c>
    </row>
    <row r="111" spans="1:14" ht="15.95">
      <c r="A111" s="19" t="s">
        <v>128</v>
      </c>
      <c r="B111" s="13">
        <f t="shared" si="1"/>
        <v>19820</v>
      </c>
      <c r="C111" s="20">
        <v>1520</v>
      </c>
      <c r="D111" s="20">
        <v>1540</v>
      </c>
      <c r="E111" s="20">
        <v>1550</v>
      </c>
      <c r="F111" s="20">
        <v>1610</v>
      </c>
      <c r="G111" s="20">
        <v>1580</v>
      </c>
      <c r="H111" s="20">
        <v>1700</v>
      </c>
      <c r="I111" s="20">
        <v>1720</v>
      </c>
      <c r="J111" s="21">
        <v>1670</v>
      </c>
      <c r="K111" s="20">
        <v>1670</v>
      </c>
      <c r="L111" s="20">
        <v>1740</v>
      </c>
      <c r="M111" s="20">
        <v>1720</v>
      </c>
      <c r="N111" s="22">
        <v>1800</v>
      </c>
    </row>
    <row r="112" spans="1:14" ht="15.95">
      <c r="A112" s="19" t="s">
        <v>129</v>
      </c>
      <c r="B112" s="13">
        <f t="shared" si="1"/>
        <v>14970</v>
      </c>
      <c r="C112" s="20">
        <v>1100</v>
      </c>
      <c r="D112" s="20">
        <v>1120</v>
      </c>
      <c r="E112" s="20">
        <v>1220</v>
      </c>
      <c r="F112" s="20">
        <v>1220</v>
      </c>
      <c r="G112" s="20">
        <v>1210</v>
      </c>
      <c r="H112" s="20">
        <v>1290</v>
      </c>
      <c r="I112" s="20">
        <v>1210</v>
      </c>
      <c r="J112" s="21">
        <v>1200</v>
      </c>
      <c r="K112" s="20">
        <v>1310</v>
      </c>
      <c r="L112" s="20">
        <v>1350</v>
      </c>
      <c r="M112" s="20">
        <v>1350</v>
      </c>
      <c r="N112" s="22">
        <v>1390</v>
      </c>
    </row>
    <row r="113" spans="1:14" ht="15.95">
      <c r="A113" s="19" t="s">
        <v>131</v>
      </c>
      <c r="B113" s="13">
        <f t="shared" si="1"/>
        <v>15920</v>
      </c>
      <c r="C113" s="20">
        <v>1160</v>
      </c>
      <c r="D113" s="20">
        <v>1220</v>
      </c>
      <c r="E113" s="20">
        <v>1270</v>
      </c>
      <c r="F113" s="20">
        <v>1380</v>
      </c>
      <c r="G113" s="20">
        <v>1390</v>
      </c>
      <c r="H113" s="20">
        <v>1460</v>
      </c>
      <c r="I113" s="20">
        <v>1350</v>
      </c>
      <c r="J113" s="21">
        <v>1380</v>
      </c>
      <c r="K113" s="20">
        <v>1360</v>
      </c>
      <c r="L113" s="20">
        <v>1360</v>
      </c>
      <c r="M113" s="20">
        <v>1330</v>
      </c>
      <c r="N113" s="22">
        <v>1260</v>
      </c>
    </row>
    <row r="114" spans="1:14" ht="15.95">
      <c r="A114" s="19" t="s">
        <v>134</v>
      </c>
      <c r="B114" s="13">
        <f t="shared" si="1"/>
        <v>19650</v>
      </c>
      <c r="C114" s="20">
        <v>1410</v>
      </c>
      <c r="D114" s="20">
        <v>1490</v>
      </c>
      <c r="E114" s="20">
        <v>1600</v>
      </c>
      <c r="F114" s="20">
        <v>1570</v>
      </c>
      <c r="G114" s="20">
        <v>1640</v>
      </c>
      <c r="H114" s="20">
        <v>1670</v>
      </c>
      <c r="I114" s="20">
        <v>1680</v>
      </c>
      <c r="J114" s="21">
        <v>1740</v>
      </c>
      <c r="K114" s="20">
        <v>1630</v>
      </c>
      <c r="L114" s="20">
        <v>1760</v>
      </c>
      <c r="M114" s="20">
        <v>1750</v>
      </c>
      <c r="N114" s="22">
        <v>1710</v>
      </c>
    </row>
    <row r="115" spans="1:14" ht="15.95">
      <c r="A115" s="19" t="s">
        <v>135</v>
      </c>
      <c r="B115" s="13">
        <f t="shared" si="1"/>
        <v>21070</v>
      </c>
      <c r="C115" s="20">
        <v>1470</v>
      </c>
      <c r="D115" s="20">
        <v>1600</v>
      </c>
      <c r="E115" s="20">
        <v>1690</v>
      </c>
      <c r="F115" s="20">
        <v>1680</v>
      </c>
      <c r="G115" s="20">
        <v>1770</v>
      </c>
      <c r="H115" s="20">
        <v>1830</v>
      </c>
      <c r="I115" s="20">
        <v>1720</v>
      </c>
      <c r="J115" s="21">
        <v>1790</v>
      </c>
      <c r="K115" s="20">
        <v>1870</v>
      </c>
      <c r="L115" s="20">
        <v>1910</v>
      </c>
      <c r="M115" s="20">
        <v>1870</v>
      </c>
      <c r="N115" s="22">
        <v>1870</v>
      </c>
    </row>
    <row r="116" spans="1:14" ht="15.95">
      <c r="A116" s="19" t="s">
        <v>138</v>
      </c>
      <c r="B116" s="13">
        <f t="shared" si="1"/>
        <v>14260</v>
      </c>
      <c r="C116" s="20">
        <v>1010</v>
      </c>
      <c r="D116" s="20">
        <v>1050</v>
      </c>
      <c r="E116" s="20">
        <v>1080</v>
      </c>
      <c r="F116" s="20">
        <v>1210</v>
      </c>
      <c r="G116" s="20">
        <v>1260</v>
      </c>
      <c r="H116" s="20">
        <v>1180</v>
      </c>
      <c r="I116" s="20">
        <v>1230</v>
      </c>
      <c r="J116" s="21">
        <v>1240</v>
      </c>
      <c r="K116" s="20">
        <v>1210</v>
      </c>
      <c r="L116" s="20">
        <v>1220</v>
      </c>
      <c r="M116" s="20">
        <v>1320</v>
      </c>
      <c r="N116" s="22">
        <v>1250</v>
      </c>
    </row>
    <row r="117" spans="1:14" ht="15.95">
      <c r="A117" s="19" t="s">
        <v>139</v>
      </c>
      <c r="B117" s="13">
        <f t="shared" si="1"/>
        <v>4310</v>
      </c>
      <c r="C117" s="20">
        <v>280</v>
      </c>
      <c r="D117" s="20">
        <v>290</v>
      </c>
      <c r="E117" s="20">
        <v>310</v>
      </c>
      <c r="F117" s="20">
        <v>360</v>
      </c>
      <c r="G117" s="20">
        <v>330</v>
      </c>
      <c r="H117" s="20">
        <v>360</v>
      </c>
      <c r="I117" s="20">
        <v>350</v>
      </c>
      <c r="J117" s="21">
        <v>370</v>
      </c>
      <c r="K117" s="20">
        <v>400</v>
      </c>
      <c r="L117" s="20">
        <v>370</v>
      </c>
      <c r="M117" s="20">
        <v>430</v>
      </c>
      <c r="N117" s="22">
        <v>460</v>
      </c>
    </row>
    <row r="118" spans="1:14" ht="15.95">
      <c r="A118" s="19" t="s">
        <v>142</v>
      </c>
      <c r="B118" s="13">
        <f t="shared" si="1"/>
        <v>6460</v>
      </c>
      <c r="C118" s="20">
        <v>430</v>
      </c>
      <c r="D118" s="20">
        <v>480</v>
      </c>
      <c r="E118" s="20">
        <v>480</v>
      </c>
      <c r="F118" s="20">
        <v>550</v>
      </c>
      <c r="G118" s="20">
        <v>530</v>
      </c>
      <c r="H118" s="20">
        <v>600</v>
      </c>
      <c r="I118" s="20">
        <v>560</v>
      </c>
      <c r="J118" s="21">
        <v>540</v>
      </c>
      <c r="K118" s="20">
        <v>550</v>
      </c>
      <c r="L118" s="20">
        <v>590</v>
      </c>
      <c r="M118" s="20">
        <v>550</v>
      </c>
      <c r="N118" s="22">
        <v>600</v>
      </c>
    </row>
    <row r="119" spans="1:14" ht="15.95">
      <c r="A119" s="19" t="s">
        <v>145</v>
      </c>
      <c r="B119" s="13">
        <f t="shared" si="1"/>
        <v>18540</v>
      </c>
      <c r="C119" s="20">
        <v>1180</v>
      </c>
      <c r="D119" s="20">
        <v>1240</v>
      </c>
      <c r="E119" s="20">
        <v>1300</v>
      </c>
      <c r="F119" s="20">
        <v>1490</v>
      </c>
      <c r="G119" s="20">
        <v>1550</v>
      </c>
      <c r="H119" s="20">
        <v>1570</v>
      </c>
      <c r="I119" s="20">
        <v>1640</v>
      </c>
      <c r="J119" s="21">
        <v>1710</v>
      </c>
      <c r="K119" s="20">
        <v>1670</v>
      </c>
      <c r="L119" s="20">
        <v>1740</v>
      </c>
      <c r="M119" s="20">
        <v>1700</v>
      </c>
      <c r="N119" s="22">
        <v>1750</v>
      </c>
    </row>
    <row r="120" spans="1:14" ht="15.95">
      <c r="A120" s="19" t="s">
        <v>150</v>
      </c>
      <c r="B120" s="13">
        <f t="shared" si="1"/>
        <v>21230</v>
      </c>
      <c r="C120" s="20">
        <v>1430</v>
      </c>
      <c r="D120" s="20">
        <v>1600</v>
      </c>
      <c r="E120" s="20">
        <v>1580</v>
      </c>
      <c r="F120" s="20">
        <v>1730</v>
      </c>
      <c r="G120" s="20">
        <v>1770</v>
      </c>
      <c r="H120" s="20">
        <v>1740</v>
      </c>
      <c r="I120" s="20">
        <v>1820</v>
      </c>
      <c r="J120" s="21">
        <v>1890</v>
      </c>
      <c r="K120" s="20">
        <v>1880</v>
      </c>
      <c r="L120" s="20">
        <v>1910</v>
      </c>
      <c r="M120" s="20">
        <v>1910</v>
      </c>
      <c r="N120" s="22">
        <v>1970</v>
      </c>
    </row>
    <row r="121" spans="1:14" ht="15.95">
      <c r="A121" s="19" t="s">
        <v>156</v>
      </c>
      <c r="B121" s="13">
        <f t="shared" si="1"/>
        <v>10250</v>
      </c>
      <c r="C121" s="20">
        <v>710</v>
      </c>
      <c r="D121" s="20">
        <v>760</v>
      </c>
      <c r="E121" s="20">
        <v>830</v>
      </c>
      <c r="F121" s="20">
        <v>810</v>
      </c>
      <c r="G121" s="20">
        <v>840</v>
      </c>
      <c r="H121" s="20">
        <v>910</v>
      </c>
      <c r="I121" s="20">
        <v>870</v>
      </c>
      <c r="J121" s="21">
        <v>820</v>
      </c>
      <c r="K121" s="20">
        <v>880</v>
      </c>
      <c r="L121" s="20">
        <v>970</v>
      </c>
      <c r="M121" s="20">
        <v>920</v>
      </c>
      <c r="N121" s="22">
        <v>930</v>
      </c>
    </row>
    <row r="122" spans="1:14" ht="15.95">
      <c r="A122" s="19" t="s">
        <v>160</v>
      </c>
      <c r="B122" s="13">
        <f t="shared" si="1"/>
        <v>33560</v>
      </c>
      <c r="C122" s="20">
        <v>2420</v>
      </c>
      <c r="D122" s="20">
        <v>2470</v>
      </c>
      <c r="E122" s="20">
        <v>2580</v>
      </c>
      <c r="F122" s="20">
        <v>2640</v>
      </c>
      <c r="G122" s="20">
        <v>2860</v>
      </c>
      <c r="H122" s="20">
        <v>2800</v>
      </c>
      <c r="I122" s="20">
        <v>2840</v>
      </c>
      <c r="J122" s="21">
        <v>2840</v>
      </c>
      <c r="K122" s="20">
        <v>2950</v>
      </c>
      <c r="L122" s="20">
        <v>3020</v>
      </c>
      <c r="M122" s="20">
        <v>3080</v>
      </c>
      <c r="N122" s="22">
        <v>3060</v>
      </c>
    </row>
    <row r="123" spans="1:14" ht="15.95">
      <c r="A123" s="19" t="s">
        <v>176</v>
      </c>
      <c r="B123" s="13">
        <f t="shared" si="1"/>
        <v>20140</v>
      </c>
      <c r="C123" s="20">
        <v>1480</v>
      </c>
      <c r="D123" s="20">
        <v>1650</v>
      </c>
      <c r="E123" s="20">
        <v>1610</v>
      </c>
      <c r="F123" s="20">
        <v>1670</v>
      </c>
      <c r="G123" s="20">
        <v>1730</v>
      </c>
      <c r="H123" s="20">
        <v>1760</v>
      </c>
      <c r="I123" s="20">
        <v>1700</v>
      </c>
      <c r="J123" s="21">
        <v>1650</v>
      </c>
      <c r="K123" s="20">
        <v>1680</v>
      </c>
      <c r="L123" s="20">
        <v>1770</v>
      </c>
      <c r="M123" s="20">
        <v>1690</v>
      </c>
      <c r="N123" s="22">
        <v>1750</v>
      </c>
    </row>
    <row r="124" spans="1:14" ht="15.95">
      <c r="A124" s="19" t="s">
        <v>178</v>
      </c>
      <c r="B124" s="13">
        <f t="shared" si="1"/>
        <v>5330</v>
      </c>
      <c r="C124" s="20">
        <v>380</v>
      </c>
      <c r="D124" s="20">
        <v>370</v>
      </c>
      <c r="E124" s="20">
        <v>400</v>
      </c>
      <c r="F124" s="20">
        <v>390</v>
      </c>
      <c r="G124" s="20">
        <v>480</v>
      </c>
      <c r="H124" s="20">
        <v>470</v>
      </c>
      <c r="I124" s="20">
        <v>460</v>
      </c>
      <c r="J124" s="21">
        <v>480</v>
      </c>
      <c r="K124" s="20">
        <v>470</v>
      </c>
      <c r="L124" s="20">
        <v>490</v>
      </c>
      <c r="M124" s="20">
        <v>470</v>
      </c>
      <c r="N124" s="22">
        <v>470</v>
      </c>
    </row>
    <row r="125" spans="1:14" ht="15.95">
      <c r="A125" s="19" t="s">
        <v>194</v>
      </c>
      <c r="B125" s="13">
        <f t="shared" si="1"/>
        <v>20500</v>
      </c>
      <c r="C125" s="20">
        <v>1320</v>
      </c>
      <c r="D125" s="20">
        <v>1460</v>
      </c>
      <c r="E125" s="20">
        <v>1600</v>
      </c>
      <c r="F125" s="20">
        <v>1640</v>
      </c>
      <c r="G125" s="20">
        <v>1700</v>
      </c>
      <c r="H125" s="20">
        <v>1730</v>
      </c>
      <c r="I125" s="20">
        <v>1780</v>
      </c>
      <c r="J125" s="21">
        <v>1790</v>
      </c>
      <c r="K125" s="20">
        <v>1830</v>
      </c>
      <c r="L125" s="20">
        <v>1880</v>
      </c>
      <c r="M125" s="20">
        <v>1920</v>
      </c>
      <c r="N125" s="22">
        <v>1850</v>
      </c>
    </row>
    <row r="126" spans="1:14" ht="15.95">
      <c r="A126" s="19" t="s">
        <v>203</v>
      </c>
      <c r="B126" s="13">
        <f t="shared" si="1"/>
        <v>10530</v>
      </c>
      <c r="C126" s="20">
        <v>740</v>
      </c>
      <c r="D126" s="20">
        <v>820</v>
      </c>
      <c r="E126" s="20">
        <v>820</v>
      </c>
      <c r="F126" s="20">
        <v>850</v>
      </c>
      <c r="G126" s="20">
        <v>900</v>
      </c>
      <c r="H126" s="20">
        <v>920</v>
      </c>
      <c r="I126" s="20">
        <v>930</v>
      </c>
      <c r="J126" s="22">
        <v>870</v>
      </c>
      <c r="K126" s="20">
        <v>920</v>
      </c>
      <c r="L126" s="20">
        <v>940</v>
      </c>
      <c r="M126" s="20">
        <v>910</v>
      </c>
      <c r="N126" s="22">
        <v>910</v>
      </c>
    </row>
    <row r="127" spans="1:14" ht="15.95">
      <c r="A127" s="19" t="s">
        <v>209</v>
      </c>
      <c r="B127" s="13">
        <f t="shared" si="1"/>
        <v>30000</v>
      </c>
      <c r="C127" s="20">
        <v>2140</v>
      </c>
      <c r="D127" s="20">
        <v>2320</v>
      </c>
      <c r="E127" s="20">
        <v>2290</v>
      </c>
      <c r="F127" s="20">
        <v>2360</v>
      </c>
      <c r="G127" s="20">
        <v>2550</v>
      </c>
      <c r="H127" s="20">
        <v>2640</v>
      </c>
      <c r="I127" s="20">
        <v>2470</v>
      </c>
      <c r="J127" s="22">
        <v>2570</v>
      </c>
      <c r="K127" s="20">
        <v>2570</v>
      </c>
      <c r="L127" s="20">
        <v>2770</v>
      </c>
      <c r="M127" s="20">
        <v>2630</v>
      </c>
      <c r="N127" s="22">
        <v>2690</v>
      </c>
    </row>
    <row r="128" spans="1:14" ht="15.95">
      <c r="A128" s="19" t="s">
        <v>213</v>
      </c>
      <c r="B128" s="13">
        <f t="shared" si="1"/>
        <v>19520</v>
      </c>
      <c r="C128" s="20">
        <v>1330</v>
      </c>
      <c r="D128" s="20">
        <v>1400</v>
      </c>
      <c r="E128" s="20">
        <v>1510</v>
      </c>
      <c r="F128" s="20">
        <v>1530</v>
      </c>
      <c r="G128" s="20">
        <v>1620</v>
      </c>
      <c r="H128" s="20">
        <v>1670</v>
      </c>
      <c r="I128" s="20">
        <v>1670</v>
      </c>
      <c r="J128" s="22">
        <v>1710</v>
      </c>
      <c r="K128" s="20">
        <v>1740</v>
      </c>
      <c r="L128" s="20">
        <v>1820</v>
      </c>
      <c r="M128" s="20">
        <v>1760</v>
      </c>
      <c r="N128" s="22">
        <v>1760</v>
      </c>
    </row>
    <row r="129" spans="1:14" ht="15.95">
      <c r="A129" s="19" t="s">
        <v>214</v>
      </c>
      <c r="B129" s="13">
        <f t="shared" si="1"/>
        <v>14990</v>
      </c>
      <c r="C129" s="20">
        <v>1060</v>
      </c>
      <c r="D129" s="20">
        <v>1080</v>
      </c>
      <c r="E129" s="20">
        <v>1140</v>
      </c>
      <c r="F129" s="20">
        <v>1160</v>
      </c>
      <c r="G129" s="20">
        <v>1270</v>
      </c>
      <c r="H129" s="20">
        <v>1280</v>
      </c>
      <c r="I129" s="20">
        <v>1350</v>
      </c>
      <c r="J129" s="22">
        <v>1310</v>
      </c>
      <c r="K129" s="20">
        <v>1320</v>
      </c>
      <c r="L129" s="20">
        <v>1390</v>
      </c>
      <c r="M129" s="20">
        <v>1260</v>
      </c>
      <c r="N129" s="22">
        <v>1370</v>
      </c>
    </row>
    <row r="130" spans="1:14" ht="15.95">
      <c r="A130" s="19" t="s">
        <v>220</v>
      </c>
      <c r="B130" s="13">
        <f t="shared" si="1"/>
        <v>8470</v>
      </c>
      <c r="C130" s="20">
        <v>580</v>
      </c>
      <c r="D130" s="20">
        <v>590</v>
      </c>
      <c r="E130" s="20">
        <v>630</v>
      </c>
      <c r="F130" s="20">
        <v>650</v>
      </c>
      <c r="G130" s="20">
        <v>690</v>
      </c>
      <c r="H130" s="20">
        <v>710</v>
      </c>
      <c r="I130" s="20">
        <v>690</v>
      </c>
      <c r="J130" s="22">
        <v>670</v>
      </c>
      <c r="K130" s="20">
        <v>770</v>
      </c>
      <c r="L130" s="20">
        <v>760</v>
      </c>
      <c r="M130" s="20">
        <v>850</v>
      </c>
      <c r="N130" s="22">
        <v>880</v>
      </c>
    </row>
    <row r="131" spans="1:14" ht="15.95">
      <c r="A131" s="15" t="s">
        <v>104</v>
      </c>
      <c r="B131" s="13">
        <f t="shared" si="1"/>
        <v>175320</v>
      </c>
      <c r="C131" s="16">
        <v>12150</v>
      </c>
      <c r="D131" s="16">
        <v>12850</v>
      </c>
      <c r="E131" s="16">
        <v>13420</v>
      </c>
      <c r="F131" s="16">
        <v>14060</v>
      </c>
      <c r="G131" s="16">
        <v>14780</v>
      </c>
      <c r="H131" s="16">
        <v>15270</v>
      </c>
      <c r="I131" s="16">
        <v>15190</v>
      </c>
      <c r="J131" s="17">
        <v>15140</v>
      </c>
      <c r="K131" s="16">
        <v>15580</v>
      </c>
      <c r="L131" s="16">
        <v>15840</v>
      </c>
      <c r="M131" s="16">
        <v>15670</v>
      </c>
      <c r="N131" s="18">
        <v>15370</v>
      </c>
    </row>
    <row r="132" spans="1:14" ht="15.95">
      <c r="A132" s="19" t="s">
        <v>103</v>
      </c>
      <c r="B132" s="13">
        <f t="shared" si="1"/>
        <v>33310</v>
      </c>
      <c r="C132" s="20">
        <v>2340</v>
      </c>
      <c r="D132" s="20">
        <v>2480</v>
      </c>
      <c r="E132" s="20">
        <v>2580</v>
      </c>
      <c r="F132" s="20">
        <v>2680</v>
      </c>
      <c r="G132" s="20">
        <v>2700</v>
      </c>
      <c r="H132" s="20">
        <v>2930</v>
      </c>
      <c r="I132" s="20">
        <v>2920</v>
      </c>
      <c r="J132" s="21">
        <v>2880</v>
      </c>
      <c r="K132" s="20">
        <v>2920</v>
      </c>
      <c r="L132" s="20">
        <v>2940</v>
      </c>
      <c r="M132" s="20">
        <v>3000</v>
      </c>
      <c r="N132" s="22">
        <v>2940</v>
      </c>
    </row>
    <row r="133" spans="1:14" ht="15.95">
      <c r="A133" s="19" t="s">
        <v>108</v>
      </c>
      <c r="B133" s="13">
        <f t="shared" si="1"/>
        <v>6860</v>
      </c>
      <c r="C133" s="20">
        <v>460</v>
      </c>
      <c r="D133" s="20">
        <v>520</v>
      </c>
      <c r="E133" s="20">
        <v>490</v>
      </c>
      <c r="F133" s="20">
        <v>570</v>
      </c>
      <c r="G133" s="20">
        <v>550</v>
      </c>
      <c r="H133" s="20">
        <v>590</v>
      </c>
      <c r="I133" s="20">
        <v>610</v>
      </c>
      <c r="J133" s="21">
        <v>580</v>
      </c>
      <c r="K133" s="20">
        <v>630</v>
      </c>
      <c r="L133" s="20">
        <v>640</v>
      </c>
      <c r="M133" s="20">
        <v>610</v>
      </c>
      <c r="N133" s="22">
        <v>610</v>
      </c>
    </row>
    <row r="134" spans="1:14" ht="15.95">
      <c r="A134" s="19" t="s">
        <v>121</v>
      </c>
      <c r="B134" s="13">
        <f t="shared" ref="B134:B197" si="2">SUM(C134:N134)</f>
        <v>12800</v>
      </c>
      <c r="C134" s="20">
        <v>930</v>
      </c>
      <c r="D134" s="20">
        <v>950</v>
      </c>
      <c r="E134" s="20">
        <v>1020</v>
      </c>
      <c r="F134" s="20">
        <v>1030</v>
      </c>
      <c r="G134" s="20">
        <v>1070</v>
      </c>
      <c r="H134" s="20">
        <v>1140</v>
      </c>
      <c r="I134" s="20">
        <v>1140</v>
      </c>
      <c r="J134" s="22">
        <v>1090</v>
      </c>
      <c r="K134" s="20">
        <v>1100</v>
      </c>
      <c r="L134" s="20">
        <v>1100</v>
      </c>
      <c r="M134" s="20">
        <v>1160</v>
      </c>
      <c r="N134" s="22">
        <v>1070</v>
      </c>
    </row>
    <row r="135" spans="1:14" ht="15.95">
      <c r="A135" s="19" t="s">
        <v>130</v>
      </c>
      <c r="B135" s="13">
        <f t="shared" si="2"/>
        <v>7940</v>
      </c>
      <c r="C135" s="20">
        <v>560</v>
      </c>
      <c r="D135" s="20">
        <v>580</v>
      </c>
      <c r="E135" s="20">
        <v>660</v>
      </c>
      <c r="F135" s="20">
        <v>640</v>
      </c>
      <c r="G135" s="20">
        <v>660</v>
      </c>
      <c r="H135" s="20">
        <v>660</v>
      </c>
      <c r="I135" s="20">
        <v>660</v>
      </c>
      <c r="J135" s="22">
        <v>700</v>
      </c>
      <c r="K135" s="20">
        <v>690</v>
      </c>
      <c r="L135" s="20">
        <v>730</v>
      </c>
      <c r="M135" s="20">
        <v>690</v>
      </c>
      <c r="N135" s="22">
        <v>710</v>
      </c>
    </row>
    <row r="136" spans="1:14" ht="15.95">
      <c r="A136" s="19" t="s">
        <v>157</v>
      </c>
      <c r="B136" s="13">
        <f t="shared" si="2"/>
        <v>14340</v>
      </c>
      <c r="C136" s="20">
        <v>990</v>
      </c>
      <c r="D136" s="20">
        <v>1050</v>
      </c>
      <c r="E136" s="20">
        <v>1070</v>
      </c>
      <c r="F136" s="20">
        <v>1190</v>
      </c>
      <c r="G136" s="20">
        <v>1230</v>
      </c>
      <c r="H136" s="20">
        <v>1240</v>
      </c>
      <c r="I136" s="20">
        <v>1250</v>
      </c>
      <c r="J136" s="21">
        <v>1260</v>
      </c>
      <c r="K136" s="20">
        <v>1270</v>
      </c>
      <c r="L136" s="20">
        <v>1300</v>
      </c>
      <c r="M136" s="20">
        <v>1290</v>
      </c>
      <c r="N136" s="22">
        <v>1200</v>
      </c>
    </row>
    <row r="137" spans="1:14" ht="15.95">
      <c r="A137" s="19" t="s">
        <v>159</v>
      </c>
      <c r="B137" s="13">
        <f t="shared" si="2"/>
        <v>20070</v>
      </c>
      <c r="C137" s="20">
        <v>1370</v>
      </c>
      <c r="D137" s="20">
        <v>1470</v>
      </c>
      <c r="E137" s="20">
        <v>1520</v>
      </c>
      <c r="F137" s="20">
        <v>1620</v>
      </c>
      <c r="G137" s="20">
        <v>1750</v>
      </c>
      <c r="H137" s="20">
        <v>1750</v>
      </c>
      <c r="I137" s="20">
        <v>1710</v>
      </c>
      <c r="J137" s="22">
        <v>1710</v>
      </c>
      <c r="K137" s="20">
        <v>1800</v>
      </c>
      <c r="L137" s="20">
        <v>1820</v>
      </c>
      <c r="M137" s="20">
        <v>1780</v>
      </c>
      <c r="N137" s="22">
        <v>1770</v>
      </c>
    </row>
    <row r="138" spans="1:14" ht="15.95">
      <c r="A138" s="19" t="s">
        <v>165</v>
      </c>
      <c r="B138" s="13">
        <f t="shared" si="2"/>
        <v>11070</v>
      </c>
      <c r="C138" s="20">
        <v>750</v>
      </c>
      <c r="D138" s="20">
        <v>780</v>
      </c>
      <c r="E138" s="20">
        <v>870</v>
      </c>
      <c r="F138" s="20">
        <v>900</v>
      </c>
      <c r="G138" s="20">
        <v>910</v>
      </c>
      <c r="H138" s="20">
        <v>990</v>
      </c>
      <c r="I138" s="20">
        <v>930</v>
      </c>
      <c r="J138" s="22">
        <v>1000</v>
      </c>
      <c r="K138" s="20">
        <v>980</v>
      </c>
      <c r="L138" s="20">
        <v>980</v>
      </c>
      <c r="M138" s="20">
        <v>980</v>
      </c>
      <c r="N138" s="22">
        <v>1000</v>
      </c>
    </row>
    <row r="139" spans="1:14" ht="15.95">
      <c r="A139" s="19" t="s">
        <v>167</v>
      </c>
      <c r="B139" s="13">
        <f t="shared" si="2"/>
        <v>16150</v>
      </c>
      <c r="C139" s="20">
        <v>1100</v>
      </c>
      <c r="D139" s="20">
        <v>1120</v>
      </c>
      <c r="E139" s="20">
        <v>1240</v>
      </c>
      <c r="F139" s="20">
        <v>1310</v>
      </c>
      <c r="G139" s="20">
        <v>1390</v>
      </c>
      <c r="H139" s="20">
        <v>1400</v>
      </c>
      <c r="I139" s="20">
        <v>1400</v>
      </c>
      <c r="J139" s="22">
        <v>1390</v>
      </c>
      <c r="K139" s="20">
        <v>1440</v>
      </c>
      <c r="L139" s="20">
        <v>1490</v>
      </c>
      <c r="M139" s="20">
        <v>1440</v>
      </c>
      <c r="N139" s="22">
        <v>1430</v>
      </c>
    </row>
    <row r="140" spans="1:14" ht="15.95">
      <c r="A140" s="19" t="s">
        <v>177</v>
      </c>
      <c r="B140" s="13">
        <f t="shared" si="2"/>
        <v>9820</v>
      </c>
      <c r="C140" s="20">
        <v>650</v>
      </c>
      <c r="D140" s="20">
        <v>720</v>
      </c>
      <c r="E140" s="20">
        <v>730</v>
      </c>
      <c r="F140" s="20">
        <v>760</v>
      </c>
      <c r="G140" s="20">
        <v>850</v>
      </c>
      <c r="H140" s="20">
        <v>800</v>
      </c>
      <c r="I140" s="20">
        <v>850</v>
      </c>
      <c r="J140" s="22">
        <v>880</v>
      </c>
      <c r="K140" s="20">
        <v>900</v>
      </c>
      <c r="L140" s="20">
        <v>940</v>
      </c>
      <c r="M140" s="20">
        <v>860</v>
      </c>
      <c r="N140" s="22">
        <v>880</v>
      </c>
    </row>
    <row r="141" spans="1:14" ht="15.95">
      <c r="A141" s="19" t="s">
        <v>191</v>
      </c>
      <c r="B141" s="13">
        <f t="shared" si="2"/>
        <v>10840</v>
      </c>
      <c r="C141" s="20">
        <v>750</v>
      </c>
      <c r="D141" s="20">
        <v>820</v>
      </c>
      <c r="E141" s="20">
        <v>810</v>
      </c>
      <c r="F141" s="20">
        <v>830</v>
      </c>
      <c r="G141" s="20">
        <v>890</v>
      </c>
      <c r="H141" s="20">
        <v>990</v>
      </c>
      <c r="I141" s="20">
        <v>950</v>
      </c>
      <c r="J141" s="22">
        <v>950</v>
      </c>
      <c r="K141" s="20">
        <v>960</v>
      </c>
      <c r="L141" s="20">
        <v>980</v>
      </c>
      <c r="M141" s="20">
        <v>960</v>
      </c>
      <c r="N141" s="22">
        <v>950</v>
      </c>
    </row>
    <row r="142" spans="1:14" ht="15.95">
      <c r="A142" s="19" t="s">
        <v>198</v>
      </c>
      <c r="B142" s="13">
        <f t="shared" si="2"/>
        <v>12870</v>
      </c>
      <c r="C142" s="20">
        <v>870</v>
      </c>
      <c r="D142" s="20">
        <v>940</v>
      </c>
      <c r="E142" s="20">
        <v>990</v>
      </c>
      <c r="F142" s="20">
        <v>980</v>
      </c>
      <c r="G142" s="20">
        <v>1080</v>
      </c>
      <c r="H142" s="20">
        <v>1130</v>
      </c>
      <c r="I142" s="20">
        <v>1110</v>
      </c>
      <c r="J142" s="22">
        <v>1090</v>
      </c>
      <c r="K142" s="20">
        <v>1210</v>
      </c>
      <c r="L142" s="20">
        <v>1180</v>
      </c>
      <c r="M142" s="20">
        <v>1170</v>
      </c>
      <c r="N142" s="22">
        <v>1120</v>
      </c>
    </row>
    <row r="143" spans="1:14" ht="15.95">
      <c r="A143" s="19" t="s">
        <v>201</v>
      </c>
      <c r="B143" s="13">
        <f t="shared" si="2"/>
        <v>19290</v>
      </c>
      <c r="C143" s="20">
        <v>1390</v>
      </c>
      <c r="D143" s="20">
        <v>1430</v>
      </c>
      <c r="E143" s="20">
        <v>1430</v>
      </c>
      <c r="F143" s="20">
        <v>1550</v>
      </c>
      <c r="G143" s="20">
        <v>1700</v>
      </c>
      <c r="H143" s="20">
        <v>1650</v>
      </c>
      <c r="I143" s="20">
        <v>1680</v>
      </c>
      <c r="J143" s="21">
        <v>1620</v>
      </c>
      <c r="K143" s="20">
        <v>1690</v>
      </c>
      <c r="L143" s="20">
        <v>1740</v>
      </c>
      <c r="M143" s="20">
        <v>1730</v>
      </c>
      <c r="N143" s="22">
        <v>1680</v>
      </c>
    </row>
    <row r="144" spans="1:14" ht="15.95">
      <c r="A144" s="15" t="s">
        <v>81</v>
      </c>
      <c r="B144" s="13">
        <f t="shared" si="2"/>
        <v>509720</v>
      </c>
      <c r="C144" s="16">
        <v>35650</v>
      </c>
      <c r="D144" s="16">
        <v>37300</v>
      </c>
      <c r="E144" s="16">
        <v>39520</v>
      </c>
      <c r="F144" s="16">
        <v>40620</v>
      </c>
      <c r="G144" s="16">
        <v>42840</v>
      </c>
      <c r="H144" s="16">
        <v>44140</v>
      </c>
      <c r="I144" s="16">
        <v>44470</v>
      </c>
      <c r="J144" s="17">
        <v>44310</v>
      </c>
      <c r="K144" s="16">
        <v>45330</v>
      </c>
      <c r="L144" s="16">
        <v>45710</v>
      </c>
      <c r="M144" s="16">
        <v>45440</v>
      </c>
      <c r="N144" s="18">
        <v>44390</v>
      </c>
    </row>
    <row r="145" spans="1:14" ht="15.95">
      <c r="A145" s="19" t="s">
        <v>80</v>
      </c>
      <c r="B145" s="13">
        <f t="shared" si="2"/>
        <v>15350</v>
      </c>
      <c r="C145" s="20">
        <v>990</v>
      </c>
      <c r="D145" s="20">
        <v>1030</v>
      </c>
      <c r="E145" s="20">
        <v>1180</v>
      </c>
      <c r="F145" s="20">
        <v>1190</v>
      </c>
      <c r="G145" s="20">
        <v>1270</v>
      </c>
      <c r="H145" s="20">
        <v>1340</v>
      </c>
      <c r="I145" s="20">
        <v>1360</v>
      </c>
      <c r="J145" s="21">
        <v>1330</v>
      </c>
      <c r="K145" s="20">
        <v>1410</v>
      </c>
      <c r="L145" s="20">
        <v>1400</v>
      </c>
      <c r="M145" s="20">
        <v>1460</v>
      </c>
      <c r="N145" s="22">
        <v>1390</v>
      </c>
    </row>
    <row r="146" spans="1:14" ht="15.95">
      <c r="A146" s="19" t="s">
        <v>82</v>
      </c>
      <c r="B146" s="13">
        <f t="shared" si="2"/>
        <v>11960</v>
      </c>
      <c r="C146" s="20">
        <v>840</v>
      </c>
      <c r="D146" s="20">
        <v>930</v>
      </c>
      <c r="E146" s="20">
        <v>990</v>
      </c>
      <c r="F146" s="20">
        <v>970</v>
      </c>
      <c r="G146" s="20">
        <v>1020</v>
      </c>
      <c r="H146" s="20">
        <v>1010</v>
      </c>
      <c r="I146" s="20">
        <v>1020</v>
      </c>
      <c r="J146" s="21">
        <v>1060</v>
      </c>
      <c r="K146" s="20">
        <v>1030</v>
      </c>
      <c r="L146" s="20">
        <v>1020</v>
      </c>
      <c r="M146" s="20">
        <v>1010</v>
      </c>
      <c r="N146" s="22">
        <v>1060</v>
      </c>
    </row>
    <row r="147" spans="1:14" ht="15.95">
      <c r="A147" s="19" t="s">
        <v>83</v>
      </c>
      <c r="B147" s="13">
        <f t="shared" si="2"/>
        <v>26510</v>
      </c>
      <c r="C147" s="20">
        <v>1780</v>
      </c>
      <c r="D147" s="20">
        <v>1960</v>
      </c>
      <c r="E147" s="20">
        <v>2070</v>
      </c>
      <c r="F147" s="20">
        <v>2090</v>
      </c>
      <c r="G147" s="20">
        <v>2180</v>
      </c>
      <c r="H147" s="20">
        <v>2320</v>
      </c>
      <c r="I147" s="20">
        <v>2310</v>
      </c>
      <c r="J147" s="21">
        <v>2340</v>
      </c>
      <c r="K147" s="20">
        <v>2370</v>
      </c>
      <c r="L147" s="20">
        <v>2400</v>
      </c>
      <c r="M147" s="20">
        <v>2370</v>
      </c>
      <c r="N147" s="22">
        <v>2320</v>
      </c>
    </row>
    <row r="148" spans="1:14" ht="15.95">
      <c r="A148" s="19" t="s">
        <v>93</v>
      </c>
      <c r="B148" s="13">
        <f t="shared" si="2"/>
        <v>13630</v>
      </c>
      <c r="C148" s="20">
        <v>910</v>
      </c>
      <c r="D148" s="20">
        <v>970</v>
      </c>
      <c r="E148" s="20">
        <v>1080</v>
      </c>
      <c r="F148" s="20">
        <v>1090</v>
      </c>
      <c r="G148" s="20">
        <v>1060</v>
      </c>
      <c r="H148" s="20">
        <v>1140</v>
      </c>
      <c r="I148" s="20">
        <v>1200</v>
      </c>
      <c r="J148" s="21">
        <v>1170</v>
      </c>
      <c r="K148" s="20">
        <v>1230</v>
      </c>
      <c r="L148" s="20">
        <v>1260</v>
      </c>
      <c r="M148" s="20">
        <v>1300</v>
      </c>
      <c r="N148" s="22">
        <v>1220</v>
      </c>
    </row>
    <row r="149" spans="1:14" ht="15.95">
      <c r="A149" s="19" t="s">
        <v>99</v>
      </c>
      <c r="B149" s="13">
        <f t="shared" si="2"/>
        <v>16620</v>
      </c>
      <c r="C149" s="20">
        <v>1180</v>
      </c>
      <c r="D149" s="20">
        <v>1210</v>
      </c>
      <c r="E149" s="20">
        <v>1200</v>
      </c>
      <c r="F149" s="20">
        <v>1340</v>
      </c>
      <c r="G149" s="20">
        <v>1410</v>
      </c>
      <c r="H149" s="20">
        <v>1410</v>
      </c>
      <c r="I149" s="20">
        <v>1440</v>
      </c>
      <c r="J149" s="21">
        <v>1440</v>
      </c>
      <c r="K149" s="20">
        <v>1500</v>
      </c>
      <c r="L149" s="20">
        <v>1550</v>
      </c>
      <c r="M149" s="20">
        <v>1500</v>
      </c>
      <c r="N149" s="22">
        <v>1440</v>
      </c>
    </row>
    <row r="150" spans="1:14" ht="15.95">
      <c r="A150" s="19" t="s">
        <v>100</v>
      </c>
      <c r="B150" s="13">
        <f t="shared" si="2"/>
        <v>17230</v>
      </c>
      <c r="C150" s="20">
        <v>1180</v>
      </c>
      <c r="D150" s="20">
        <v>1300</v>
      </c>
      <c r="E150" s="20">
        <v>1290</v>
      </c>
      <c r="F150" s="20">
        <v>1340</v>
      </c>
      <c r="G150" s="20">
        <v>1440</v>
      </c>
      <c r="H150" s="20">
        <v>1520</v>
      </c>
      <c r="I150" s="20">
        <v>1500</v>
      </c>
      <c r="J150" s="21">
        <v>1500</v>
      </c>
      <c r="K150" s="20">
        <v>1540</v>
      </c>
      <c r="L150" s="20">
        <v>1580</v>
      </c>
      <c r="M150" s="20">
        <v>1540</v>
      </c>
      <c r="N150" s="22">
        <v>1500</v>
      </c>
    </row>
    <row r="151" spans="1:14" ht="15.95">
      <c r="A151" s="19" t="s">
        <v>107</v>
      </c>
      <c r="B151" s="13">
        <f t="shared" si="2"/>
        <v>13710</v>
      </c>
      <c r="C151" s="20">
        <v>900</v>
      </c>
      <c r="D151" s="20">
        <v>1000</v>
      </c>
      <c r="E151" s="20">
        <v>1020</v>
      </c>
      <c r="F151" s="20">
        <v>1020</v>
      </c>
      <c r="G151" s="20">
        <v>1160</v>
      </c>
      <c r="H151" s="20">
        <v>1240</v>
      </c>
      <c r="I151" s="20">
        <v>1210</v>
      </c>
      <c r="J151" s="21">
        <v>1180</v>
      </c>
      <c r="K151" s="20">
        <v>1240</v>
      </c>
      <c r="L151" s="20">
        <v>1220</v>
      </c>
      <c r="M151" s="20">
        <v>1270</v>
      </c>
      <c r="N151" s="22">
        <v>1250</v>
      </c>
    </row>
    <row r="152" spans="1:14" ht="15.95">
      <c r="A152" s="19" t="s">
        <v>125</v>
      </c>
      <c r="B152" s="13">
        <f t="shared" si="2"/>
        <v>9730</v>
      </c>
      <c r="C152" s="20">
        <v>710</v>
      </c>
      <c r="D152" s="20">
        <v>710</v>
      </c>
      <c r="E152" s="20">
        <v>770</v>
      </c>
      <c r="F152" s="20">
        <v>780</v>
      </c>
      <c r="G152" s="20">
        <v>810</v>
      </c>
      <c r="H152" s="20">
        <v>830</v>
      </c>
      <c r="I152" s="20">
        <v>850</v>
      </c>
      <c r="J152" s="21">
        <v>810</v>
      </c>
      <c r="K152" s="20">
        <v>890</v>
      </c>
      <c r="L152" s="20">
        <v>860</v>
      </c>
      <c r="M152" s="20">
        <v>810</v>
      </c>
      <c r="N152" s="22">
        <v>900</v>
      </c>
    </row>
    <row r="153" spans="1:14" ht="15.95">
      <c r="A153" s="19" t="s">
        <v>144</v>
      </c>
      <c r="B153" s="13">
        <f t="shared" si="2"/>
        <v>13480</v>
      </c>
      <c r="C153" s="20">
        <v>980</v>
      </c>
      <c r="D153" s="20">
        <v>970</v>
      </c>
      <c r="E153" s="20">
        <v>1120</v>
      </c>
      <c r="F153" s="20">
        <v>1230</v>
      </c>
      <c r="G153" s="20">
        <v>1210</v>
      </c>
      <c r="H153" s="20">
        <v>1180</v>
      </c>
      <c r="I153" s="20">
        <v>1180</v>
      </c>
      <c r="J153" s="21">
        <v>1080</v>
      </c>
      <c r="K153" s="20">
        <v>1170</v>
      </c>
      <c r="L153" s="20">
        <v>1160</v>
      </c>
      <c r="M153" s="20">
        <v>1110</v>
      </c>
      <c r="N153" s="22">
        <v>1090</v>
      </c>
    </row>
    <row r="154" spans="1:14" ht="15.95">
      <c r="A154" s="19" t="s">
        <v>146</v>
      </c>
      <c r="B154" s="13">
        <f t="shared" si="2"/>
        <v>77220</v>
      </c>
      <c r="C154" s="20">
        <v>5380</v>
      </c>
      <c r="D154" s="20">
        <v>5710</v>
      </c>
      <c r="E154" s="20">
        <v>6020</v>
      </c>
      <c r="F154" s="20">
        <v>6010</v>
      </c>
      <c r="G154" s="20">
        <v>6500</v>
      </c>
      <c r="H154" s="20">
        <v>6700</v>
      </c>
      <c r="I154" s="20">
        <v>6830</v>
      </c>
      <c r="J154" s="21">
        <v>6680</v>
      </c>
      <c r="K154" s="20">
        <v>6850</v>
      </c>
      <c r="L154" s="20">
        <v>6930</v>
      </c>
      <c r="M154" s="20">
        <v>6870</v>
      </c>
      <c r="N154" s="22">
        <v>6740</v>
      </c>
    </row>
    <row r="155" spans="1:14" ht="15.95">
      <c r="A155" s="23" t="s">
        <v>348</v>
      </c>
      <c r="B155" s="13">
        <f t="shared" si="2"/>
        <v>9180</v>
      </c>
      <c r="C155" s="24">
        <v>620</v>
      </c>
      <c r="D155" s="24">
        <v>720</v>
      </c>
      <c r="E155" s="24">
        <v>740</v>
      </c>
      <c r="F155" s="24">
        <v>720</v>
      </c>
      <c r="G155" s="24">
        <v>830</v>
      </c>
      <c r="H155" s="24">
        <v>820</v>
      </c>
      <c r="I155" s="24">
        <v>770</v>
      </c>
      <c r="J155" s="25">
        <v>780</v>
      </c>
      <c r="K155" s="24">
        <v>790</v>
      </c>
      <c r="L155" s="24">
        <v>830</v>
      </c>
      <c r="M155" s="24">
        <v>750</v>
      </c>
      <c r="N155" s="26">
        <v>810</v>
      </c>
    </row>
    <row r="156" spans="1:14" ht="15.95">
      <c r="A156" s="23" t="s">
        <v>349</v>
      </c>
      <c r="B156" s="13">
        <f t="shared" si="2"/>
        <v>5390</v>
      </c>
      <c r="C156" s="24">
        <v>370</v>
      </c>
      <c r="D156" s="24">
        <v>390</v>
      </c>
      <c r="E156" s="24">
        <v>420</v>
      </c>
      <c r="F156" s="24">
        <v>380</v>
      </c>
      <c r="G156" s="24">
        <v>480</v>
      </c>
      <c r="H156" s="24">
        <v>470</v>
      </c>
      <c r="I156" s="24">
        <v>490</v>
      </c>
      <c r="J156" s="25">
        <v>460</v>
      </c>
      <c r="K156" s="24">
        <v>490</v>
      </c>
      <c r="L156" s="24">
        <v>480</v>
      </c>
      <c r="M156" s="24">
        <v>490</v>
      </c>
      <c r="N156" s="26">
        <v>470</v>
      </c>
    </row>
    <row r="157" spans="1:14" ht="15.95">
      <c r="A157" s="23" t="s">
        <v>350</v>
      </c>
      <c r="B157" s="13">
        <f t="shared" si="2"/>
        <v>3360</v>
      </c>
      <c r="C157" s="24">
        <v>210</v>
      </c>
      <c r="D157" s="24">
        <v>220</v>
      </c>
      <c r="E157" s="24">
        <v>270</v>
      </c>
      <c r="F157" s="24">
        <v>240</v>
      </c>
      <c r="G157" s="24">
        <v>280</v>
      </c>
      <c r="H157" s="24">
        <v>290</v>
      </c>
      <c r="I157" s="24">
        <v>310</v>
      </c>
      <c r="J157" s="25">
        <v>280</v>
      </c>
      <c r="K157" s="24">
        <v>300</v>
      </c>
      <c r="L157" s="24">
        <v>330</v>
      </c>
      <c r="M157" s="24">
        <v>330</v>
      </c>
      <c r="N157" s="26">
        <v>300</v>
      </c>
    </row>
    <row r="158" spans="1:14" ht="15.95">
      <c r="A158" s="23" t="s">
        <v>351</v>
      </c>
      <c r="B158" s="13">
        <f t="shared" si="2"/>
        <v>7580</v>
      </c>
      <c r="C158" s="24">
        <v>570</v>
      </c>
      <c r="D158" s="24">
        <v>560</v>
      </c>
      <c r="E158" s="24">
        <v>640</v>
      </c>
      <c r="F158" s="24">
        <v>580</v>
      </c>
      <c r="G158" s="24">
        <v>630</v>
      </c>
      <c r="H158" s="24">
        <v>660</v>
      </c>
      <c r="I158" s="24">
        <v>660</v>
      </c>
      <c r="J158" s="25">
        <v>610</v>
      </c>
      <c r="K158" s="24">
        <v>690</v>
      </c>
      <c r="L158" s="24">
        <v>650</v>
      </c>
      <c r="M158" s="24">
        <v>670</v>
      </c>
      <c r="N158" s="26">
        <v>660</v>
      </c>
    </row>
    <row r="159" spans="1:14" ht="15.95">
      <c r="A159" s="23" t="s">
        <v>352</v>
      </c>
      <c r="B159" s="13">
        <f t="shared" si="2"/>
        <v>7590</v>
      </c>
      <c r="C159" s="24">
        <v>550</v>
      </c>
      <c r="D159" s="24">
        <v>580</v>
      </c>
      <c r="E159" s="24">
        <v>600</v>
      </c>
      <c r="F159" s="24">
        <v>590</v>
      </c>
      <c r="G159" s="24">
        <v>600</v>
      </c>
      <c r="H159" s="24">
        <v>660</v>
      </c>
      <c r="I159" s="24">
        <v>670</v>
      </c>
      <c r="J159" s="25">
        <v>670</v>
      </c>
      <c r="K159" s="24">
        <v>640</v>
      </c>
      <c r="L159" s="24">
        <v>700</v>
      </c>
      <c r="M159" s="24">
        <v>680</v>
      </c>
      <c r="N159" s="26">
        <v>650</v>
      </c>
    </row>
    <row r="160" spans="1:14" ht="15.95">
      <c r="A160" s="23" t="s">
        <v>353</v>
      </c>
      <c r="B160" s="13">
        <f t="shared" si="2"/>
        <v>9360</v>
      </c>
      <c r="C160" s="24">
        <v>650</v>
      </c>
      <c r="D160" s="24">
        <v>710</v>
      </c>
      <c r="E160" s="24">
        <v>690</v>
      </c>
      <c r="F160" s="24">
        <v>680</v>
      </c>
      <c r="G160" s="24">
        <v>810</v>
      </c>
      <c r="H160" s="24">
        <v>810</v>
      </c>
      <c r="I160" s="24">
        <v>810</v>
      </c>
      <c r="J160" s="25">
        <v>810</v>
      </c>
      <c r="K160" s="24">
        <v>840</v>
      </c>
      <c r="L160" s="24">
        <v>830</v>
      </c>
      <c r="M160" s="24">
        <v>860</v>
      </c>
      <c r="N160" s="26">
        <v>860</v>
      </c>
    </row>
    <row r="161" spans="1:14" ht="15.95">
      <c r="A161" s="23" t="s">
        <v>354</v>
      </c>
      <c r="B161" s="13">
        <f t="shared" si="2"/>
        <v>11630</v>
      </c>
      <c r="C161" s="24">
        <v>840</v>
      </c>
      <c r="D161" s="24">
        <v>910</v>
      </c>
      <c r="E161" s="24">
        <v>880</v>
      </c>
      <c r="F161" s="24">
        <v>940</v>
      </c>
      <c r="G161" s="24">
        <v>970</v>
      </c>
      <c r="H161" s="24">
        <v>1010</v>
      </c>
      <c r="I161" s="24">
        <v>1040</v>
      </c>
      <c r="J161" s="25">
        <v>1030</v>
      </c>
      <c r="K161" s="24">
        <v>1040</v>
      </c>
      <c r="L161" s="24">
        <v>1000</v>
      </c>
      <c r="M161" s="24">
        <v>1030</v>
      </c>
      <c r="N161" s="26">
        <v>940</v>
      </c>
    </row>
    <row r="162" spans="1:14" ht="15.95">
      <c r="A162" s="23" t="s">
        <v>355</v>
      </c>
      <c r="B162" s="13">
        <f t="shared" si="2"/>
        <v>1840</v>
      </c>
      <c r="C162" s="24">
        <v>130</v>
      </c>
      <c r="D162" s="24">
        <v>140</v>
      </c>
      <c r="E162" s="24">
        <v>130</v>
      </c>
      <c r="F162" s="24">
        <v>150</v>
      </c>
      <c r="G162" s="24">
        <v>140</v>
      </c>
      <c r="H162" s="24">
        <v>150</v>
      </c>
      <c r="I162" s="24">
        <v>160</v>
      </c>
      <c r="J162" s="25">
        <v>170</v>
      </c>
      <c r="K162" s="24">
        <v>160</v>
      </c>
      <c r="L162" s="24">
        <v>180</v>
      </c>
      <c r="M162" s="24">
        <v>140</v>
      </c>
      <c r="N162" s="26">
        <v>190</v>
      </c>
    </row>
    <row r="163" spans="1:14" ht="15.95">
      <c r="A163" s="23" t="s">
        <v>356</v>
      </c>
      <c r="B163" s="13">
        <f t="shared" si="2"/>
        <v>4510</v>
      </c>
      <c r="C163" s="24">
        <v>300</v>
      </c>
      <c r="D163" s="24">
        <v>290</v>
      </c>
      <c r="E163" s="24">
        <v>340</v>
      </c>
      <c r="F163" s="24">
        <v>380</v>
      </c>
      <c r="G163" s="24">
        <v>340</v>
      </c>
      <c r="H163" s="24">
        <v>390</v>
      </c>
      <c r="I163" s="24">
        <v>380</v>
      </c>
      <c r="J163" s="25">
        <v>420</v>
      </c>
      <c r="K163" s="24">
        <v>420</v>
      </c>
      <c r="L163" s="24">
        <v>410</v>
      </c>
      <c r="M163" s="24">
        <v>430</v>
      </c>
      <c r="N163" s="26">
        <v>410</v>
      </c>
    </row>
    <row r="164" spans="1:14" ht="15.95">
      <c r="A164" s="23" t="s">
        <v>357</v>
      </c>
      <c r="B164" s="13">
        <f t="shared" si="2"/>
        <v>5250</v>
      </c>
      <c r="C164" s="24">
        <v>370</v>
      </c>
      <c r="D164" s="24">
        <v>350</v>
      </c>
      <c r="E164" s="24">
        <v>380</v>
      </c>
      <c r="F164" s="24">
        <v>400</v>
      </c>
      <c r="G164" s="24">
        <v>420</v>
      </c>
      <c r="H164" s="24">
        <v>450</v>
      </c>
      <c r="I164" s="24">
        <v>510</v>
      </c>
      <c r="J164" s="25">
        <v>480</v>
      </c>
      <c r="K164" s="24">
        <v>480</v>
      </c>
      <c r="L164" s="24">
        <v>470</v>
      </c>
      <c r="M164" s="24">
        <v>500</v>
      </c>
      <c r="N164" s="26">
        <v>440</v>
      </c>
    </row>
    <row r="165" spans="1:14" ht="15.95">
      <c r="A165" s="23" t="s">
        <v>358</v>
      </c>
      <c r="B165" s="13">
        <f t="shared" si="2"/>
        <v>6020</v>
      </c>
      <c r="C165" s="24">
        <v>390</v>
      </c>
      <c r="D165" s="24">
        <v>460</v>
      </c>
      <c r="E165" s="24">
        <v>530</v>
      </c>
      <c r="F165" s="24">
        <v>500</v>
      </c>
      <c r="G165" s="24">
        <v>520</v>
      </c>
      <c r="H165" s="24">
        <v>500</v>
      </c>
      <c r="I165" s="24">
        <v>540</v>
      </c>
      <c r="J165" s="25">
        <v>470</v>
      </c>
      <c r="K165" s="24">
        <v>530</v>
      </c>
      <c r="L165" s="24">
        <v>550</v>
      </c>
      <c r="M165" s="24">
        <v>520</v>
      </c>
      <c r="N165" s="26">
        <v>510</v>
      </c>
    </row>
    <row r="166" spans="1:14" ht="15.95">
      <c r="A166" s="23" t="s">
        <v>359</v>
      </c>
      <c r="B166" s="13">
        <f t="shared" si="2"/>
        <v>5520</v>
      </c>
      <c r="C166" s="24">
        <v>380</v>
      </c>
      <c r="D166" s="24">
        <v>390</v>
      </c>
      <c r="E166" s="24">
        <v>410</v>
      </c>
      <c r="F166" s="24">
        <v>450</v>
      </c>
      <c r="G166" s="24">
        <v>470</v>
      </c>
      <c r="H166" s="24">
        <v>500</v>
      </c>
      <c r="I166" s="24">
        <v>500</v>
      </c>
      <c r="J166" s="25">
        <v>490</v>
      </c>
      <c r="K166" s="24">
        <v>480</v>
      </c>
      <c r="L166" s="24">
        <v>500</v>
      </c>
      <c r="M166" s="24">
        <v>460</v>
      </c>
      <c r="N166" s="26">
        <v>490</v>
      </c>
    </row>
    <row r="167" spans="1:14" ht="15.95">
      <c r="A167" s="19" t="s">
        <v>152</v>
      </c>
      <c r="B167" s="13">
        <f t="shared" si="2"/>
        <v>38600</v>
      </c>
      <c r="C167" s="20">
        <v>2780</v>
      </c>
      <c r="D167" s="20">
        <v>2900</v>
      </c>
      <c r="E167" s="20">
        <v>3110</v>
      </c>
      <c r="F167" s="20">
        <v>3270</v>
      </c>
      <c r="G167" s="20">
        <v>3320</v>
      </c>
      <c r="H167" s="20">
        <v>3390</v>
      </c>
      <c r="I167" s="20">
        <v>3400</v>
      </c>
      <c r="J167" s="21">
        <v>3380</v>
      </c>
      <c r="K167" s="20">
        <v>3280</v>
      </c>
      <c r="L167" s="20">
        <v>3430</v>
      </c>
      <c r="M167" s="20">
        <v>3250</v>
      </c>
      <c r="N167" s="22">
        <v>3090</v>
      </c>
    </row>
    <row r="168" spans="1:14" ht="15.95">
      <c r="A168" s="19" t="s">
        <v>154</v>
      </c>
      <c r="B168" s="13">
        <f t="shared" si="2"/>
        <v>55280</v>
      </c>
      <c r="C168" s="20">
        <v>3780</v>
      </c>
      <c r="D168" s="20">
        <v>4030</v>
      </c>
      <c r="E168" s="20">
        <v>4190</v>
      </c>
      <c r="F168" s="20">
        <v>4280</v>
      </c>
      <c r="G168" s="20">
        <v>4510</v>
      </c>
      <c r="H168" s="20">
        <v>4730</v>
      </c>
      <c r="I168" s="20">
        <v>4900</v>
      </c>
      <c r="J168" s="21">
        <v>4850</v>
      </c>
      <c r="K168" s="20">
        <v>5030</v>
      </c>
      <c r="L168" s="20">
        <v>4990</v>
      </c>
      <c r="M168" s="20">
        <v>5040</v>
      </c>
      <c r="N168" s="22">
        <v>4950</v>
      </c>
    </row>
    <row r="169" spans="1:14" ht="15.95">
      <c r="A169" s="19" t="s">
        <v>170</v>
      </c>
      <c r="B169" s="13">
        <f t="shared" si="2"/>
        <v>24710</v>
      </c>
      <c r="C169" s="20">
        <v>1760</v>
      </c>
      <c r="D169" s="20">
        <v>1830</v>
      </c>
      <c r="E169" s="20">
        <v>1860</v>
      </c>
      <c r="F169" s="20">
        <v>2000</v>
      </c>
      <c r="G169" s="20">
        <v>2100</v>
      </c>
      <c r="H169" s="20">
        <v>2120</v>
      </c>
      <c r="I169" s="20">
        <v>2130</v>
      </c>
      <c r="J169" s="21">
        <v>2130</v>
      </c>
      <c r="K169" s="20">
        <v>2210</v>
      </c>
      <c r="L169" s="20">
        <v>2160</v>
      </c>
      <c r="M169" s="20">
        <v>2240</v>
      </c>
      <c r="N169" s="22">
        <v>2170</v>
      </c>
    </row>
    <row r="170" spans="1:14" ht="15.95">
      <c r="A170" s="19" t="s">
        <v>179</v>
      </c>
      <c r="B170" s="13">
        <f t="shared" si="2"/>
        <v>21580</v>
      </c>
      <c r="C170" s="20">
        <v>1520</v>
      </c>
      <c r="D170" s="20">
        <v>1600</v>
      </c>
      <c r="E170" s="20">
        <v>1710</v>
      </c>
      <c r="F170" s="20">
        <v>1750</v>
      </c>
      <c r="G170" s="20">
        <v>1860</v>
      </c>
      <c r="H170" s="20">
        <v>1920</v>
      </c>
      <c r="I170" s="20">
        <v>1820</v>
      </c>
      <c r="J170" s="21">
        <v>1880</v>
      </c>
      <c r="K170" s="20">
        <v>1890</v>
      </c>
      <c r="L170" s="20">
        <v>1940</v>
      </c>
      <c r="M170" s="20">
        <v>1860</v>
      </c>
      <c r="N170" s="22">
        <v>1830</v>
      </c>
    </row>
    <row r="171" spans="1:14" ht="15.95">
      <c r="A171" s="19" t="s">
        <v>182</v>
      </c>
      <c r="B171" s="13">
        <f t="shared" si="2"/>
        <v>23930</v>
      </c>
      <c r="C171" s="20">
        <v>1810</v>
      </c>
      <c r="D171" s="20">
        <v>1910</v>
      </c>
      <c r="E171" s="20">
        <v>1920</v>
      </c>
      <c r="F171" s="20">
        <v>1990</v>
      </c>
      <c r="G171" s="20">
        <v>2020</v>
      </c>
      <c r="H171" s="20">
        <v>2120</v>
      </c>
      <c r="I171" s="20">
        <v>1990</v>
      </c>
      <c r="J171" s="21">
        <v>2040</v>
      </c>
      <c r="K171" s="20">
        <v>2080</v>
      </c>
      <c r="L171" s="20">
        <v>2050</v>
      </c>
      <c r="M171" s="20">
        <v>2060</v>
      </c>
      <c r="N171" s="22">
        <v>1940</v>
      </c>
    </row>
    <row r="172" spans="1:14" ht="15.95">
      <c r="A172" s="19" t="s">
        <v>184</v>
      </c>
      <c r="B172" s="13">
        <f t="shared" si="2"/>
        <v>15870</v>
      </c>
      <c r="C172" s="20">
        <v>1140</v>
      </c>
      <c r="D172" s="20">
        <v>1110</v>
      </c>
      <c r="E172" s="20">
        <v>1230</v>
      </c>
      <c r="F172" s="20">
        <v>1190</v>
      </c>
      <c r="G172" s="20">
        <v>1330</v>
      </c>
      <c r="H172" s="20">
        <v>1370</v>
      </c>
      <c r="I172" s="20">
        <v>1390</v>
      </c>
      <c r="J172" s="21">
        <v>1450</v>
      </c>
      <c r="K172" s="20">
        <v>1420</v>
      </c>
      <c r="L172" s="20">
        <v>1430</v>
      </c>
      <c r="M172" s="20">
        <v>1440</v>
      </c>
      <c r="N172" s="22">
        <v>1370</v>
      </c>
    </row>
    <row r="173" spans="1:14" ht="15.95">
      <c r="A173" s="19" t="s">
        <v>195</v>
      </c>
      <c r="B173" s="13">
        <f t="shared" si="2"/>
        <v>12130</v>
      </c>
      <c r="C173" s="20">
        <v>880</v>
      </c>
      <c r="D173" s="20">
        <v>940</v>
      </c>
      <c r="E173" s="20">
        <v>940</v>
      </c>
      <c r="F173" s="20">
        <v>1000</v>
      </c>
      <c r="G173" s="20">
        <v>1030</v>
      </c>
      <c r="H173" s="20">
        <v>1000</v>
      </c>
      <c r="I173" s="20">
        <v>1000</v>
      </c>
      <c r="J173" s="21">
        <v>1020</v>
      </c>
      <c r="K173" s="20">
        <v>1080</v>
      </c>
      <c r="L173" s="20">
        <v>1120</v>
      </c>
      <c r="M173" s="20">
        <v>1060</v>
      </c>
      <c r="N173" s="22">
        <v>1060</v>
      </c>
    </row>
    <row r="174" spans="1:14" ht="15.95">
      <c r="A174" s="19" t="s">
        <v>197</v>
      </c>
      <c r="B174" s="13">
        <f t="shared" si="2"/>
        <v>14490</v>
      </c>
      <c r="C174" s="20">
        <v>1000</v>
      </c>
      <c r="D174" s="20">
        <v>1000</v>
      </c>
      <c r="E174" s="20">
        <v>1070</v>
      </c>
      <c r="F174" s="20">
        <v>1160</v>
      </c>
      <c r="G174" s="20">
        <v>1180</v>
      </c>
      <c r="H174" s="20">
        <v>1320</v>
      </c>
      <c r="I174" s="20">
        <v>1240</v>
      </c>
      <c r="J174" s="21">
        <v>1280</v>
      </c>
      <c r="K174" s="20">
        <v>1340</v>
      </c>
      <c r="L174" s="20">
        <v>1270</v>
      </c>
      <c r="M174" s="20">
        <v>1350</v>
      </c>
      <c r="N174" s="22">
        <v>1280</v>
      </c>
    </row>
    <row r="175" spans="1:14" ht="15.95">
      <c r="A175" s="19" t="s">
        <v>205</v>
      </c>
      <c r="B175" s="13">
        <f t="shared" si="2"/>
        <v>18880</v>
      </c>
      <c r="C175" s="20">
        <v>1340</v>
      </c>
      <c r="D175" s="20">
        <v>1380</v>
      </c>
      <c r="E175" s="20">
        <v>1560</v>
      </c>
      <c r="F175" s="20">
        <v>1480</v>
      </c>
      <c r="G175" s="20">
        <v>1580</v>
      </c>
      <c r="H175" s="20">
        <v>1620</v>
      </c>
      <c r="I175" s="20">
        <v>1630</v>
      </c>
      <c r="J175" s="21">
        <v>1580</v>
      </c>
      <c r="K175" s="20">
        <v>1640</v>
      </c>
      <c r="L175" s="20">
        <v>1700</v>
      </c>
      <c r="M175" s="20">
        <v>1670</v>
      </c>
      <c r="N175" s="22">
        <v>1700</v>
      </c>
    </row>
    <row r="176" spans="1:14" ht="15.95">
      <c r="A176" s="19" t="s">
        <v>210</v>
      </c>
      <c r="B176" s="13">
        <f t="shared" si="2"/>
        <v>10180</v>
      </c>
      <c r="C176" s="20">
        <v>630</v>
      </c>
      <c r="D176" s="20">
        <v>640</v>
      </c>
      <c r="E176" s="20">
        <v>750</v>
      </c>
      <c r="F176" s="20">
        <v>790</v>
      </c>
      <c r="G176" s="20">
        <v>880</v>
      </c>
      <c r="H176" s="20">
        <v>850</v>
      </c>
      <c r="I176" s="20">
        <v>870</v>
      </c>
      <c r="J176" s="21">
        <v>960</v>
      </c>
      <c r="K176" s="20">
        <v>910</v>
      </c>
      <c r="L176" s="20">
        <v>960</v>
      </c>
      <c r="M176" s="20">
        <v>980</v>
      </c>
      <c r="N176" s="22">
        <v>960</v>
      </c>
    </row>
    <row r="177" spans="1:14" ht="15.95">
      <c r="A177" s="19" t="s">
        <v>215</v>
      </c>
      <c r="B177" s="13">
        <f t="shared" si="2"/>
        <v>9960</v>
      </c>
      <c r="C177" s="20">
        <v>680</v>
      </c>
      <c r="D177" s="20">
        <v>700</v>
      </c>
      <c r="E177" s="20">
        <v>790</v>
      </c>
      <c r="F177" s="20">
        <v>810</v>
      </c>
      <c r="G177" s="20">
        <v>810</v>
      </c>
      <c r="H177" s="20">
        <v>850</v>
      </c>
      <c r="I177" s="20">
        <v>900</v>
      </c>
      <c r="J177" s="21">
        <v>860</v>
      </c>
      <c r="K177" s="20">
        <v>890</v>
      </c>
      <c r="L177" s="20">
        <v>920</v>
      </c>
      <c r="M177" s="20">
        <v>900</v>
      </c>
      <c r="N177" s="22">
        <v>850</v>
      </c>
    </row>
    <row r="178" spans="1:14" ht="15.95">
      <c r="A178" s="19" t="s">
        <v>221</v>
      </c>
      <c r="B178" s="13">
        <f t="shared" si="2"/>
        <v>8080</v>
      </c>
      <c r="C178" s="20">
        <v>550</v>
      </c>
      <c r="D178" s="20">
        <v>540</v>
      </c>
      <c r="E178" s="20">
        <v>600</v>
      </c>
      <c r="F178" s="20">
        <v>620</v>
      </c>
      <c r="G178" s="20">
        <v>710</v>
      </c>
      <c r="H178" s="20">
        <v>700</v>
      </c>
      <c r="I178" s="20">
        <v>750</v>
      </c>
      <c r="J178" s="21">
        <v>720</v>
      </c>
      <c r="K178" s="20">
        <v>780</v>
      </c>
      <c r="L178" s="20">
        <v>750</v>
      </c>
      <c r="M178" s="20">
        <v>670</v>
      </c>
      <c r="N178" s="22">
        <v>690</v>
      </c>
    </row>
    <row r="179" spans="1:14" ht="15.95">
      <c r="A179" s="19" t="s">
        <v>222</v>
      </c>
      <c r="B179" s="13">
        <f t="shared" si="2"/>
        <v>20430</v>
      </c>
      <c r="C179" s="20">
        <v>1530</v>
      </c>
      <c r="D179" s="20">
        <v>1510</v>
      </c>
      <c r="E179" s="20">
        <v>1540</v>
      </c>
      <c r="F179" s="20">
        <v>1680</v>
      </c>
      <c r="G179" s="20">
        <v>1760</v>
      </c>
      <c r="H179" s="20">
        <v>1780</v>
      </c>
      <c r="I179" s="20">
        <v>1780</v>
      </c>
      <c r="J179" s="21">
        <v>1800</v>
      </c>
      <c r="K179" s="20">
        <v>1730</v>
      </c>
      <c r="L179" s="20">
        <v>1730</v>
      </c>
      <c r="M179" s="20">
        <v>1800</v>
      </c>
      <c r="N179" s="22">
        <v>1790</v>
      </c>
    </row>
    <row r="180" spans="1:14" ht="15.95">
      <c r="A180" s="19" t="s">
        <v>225</v>
      </c>
      <c r="B180" s="13">
        <f t="shared" si="2"/>
        <v>20250</v>
      </c>
      <c r="C180" s="20">
        <v>1400</v>
      </c>
      <c r="D180" s="20">
        <v>1430</v>
      </c>
      <c r="E180" s="20">
        <v>1520</v>
      </c>
      <c r="F180" s="20">
        <v>1550</v>
      </c>
      <c r="G180" s="20">
        <v>1690</v>
      </c>
      <c r="H180" s="20">
        <v>1690</v>
      </c>
      <c r="I180" s="20">
        <v>1760</v>
      </c>
      <c r="J180" s="21">
        <v>1800</v>
      </c>
      <c r="K180" s="20">
        <v>1840</v>
      </c>
      <c r="L180" s="20">
        <v>1890</v>
      </c>
      <c r="M180" s="20">
        <v>1880</v>
      </c>
      <c r="N180" s="22">
        <v>1800</v>
      </c>
    </row>
    <row r="181" spans="1:14" ht="15.95">
      <c r="A181" s="15" t="s">
        <v>86</v>
      </c>
      <c r="B181" s="13">
        <f t="shared" si="2"/>
        <v>442530</v>
      </c>
      <c r="C181" s="16">
        <v>31570</v>
      </c>
      <c r="D181" s="16">
        <v>33240</v>
      </c>
      <c r="E181" s="16">
        <v>34520</v>
      </c>
      <c r="F181" s="16">
        <v>35950</v>
      </c>
      <c r="G181" s="16">
        <v>36970</v>
      </c>
      <c r="H181" s="16">
        <v>38090</v>
      </c>
      <c r="I181" s="16">
        <v>38220</v>
      </c>
      <c r="J181" s="17">
        <v>38130</v>
      </c>
      <c r="K181" s="16">
        <v>38670</v>
      </c>
      <c r="L181" s="16">
        <v>39920</v>
      </c>
      <c r="M181" s="16">
        <v>39440</v>
      </c>
      <c r="N181" s="18">
        <v>37810</v>
      </c>
    </row>
    <row r="182" spans="1:14" ht="15.95">
      <c r="A182" s="19" t="s">
        <v>85</v>
      </c>
      <c r="B182" s="13">
        <f t="shared" si="2"/>
        <v>5050</v>
      </c>
      <c r="C182" s="20">
        <v>380</v>
      </c>
      <c r="D182" s="20">
        <v>370</v>
      </c>
      <c r="E182" s="20">
        <v>370</v>
      </c>
      <c r="F182" s="20">
        <v>370</v>
      </c>
      <c r="G182" s="20">
        <v>410</v>
      </c>
      <c r="H182" s="20">
        <v>420</v>
      </c>
      <c r="I182" s="20">
        <v>470</v>
      </c>
      <c r="J182" s="21">
        <v>420</v>
      </c>
      <c r="K182" s="20">
        <v>450</v>
      </c>
      <c r="L182" s="20">
        <v>470</v>
      </c>
      <c r="M182" s="20">
        <v>460</v>
      </c>
      <c r="N182" s="22">
        <v>460</v>
      </c>
    </row>
    <row r="183" spans="1:14" ht="15.95">
      <c r="A183" s="19" t="s">
        <v>89</v>
      </c>
      <c r="B183" s="13">
        <f t="shared" si="2"/>
        <v>10940</v>
      </c>
      <c r="C183" s="20">
        <v>740</v>
      </c>
      <c r="D183" s="20">
        <v>830</v>
      </c>
      <c r="E183" s="20">
        <v>810</v>
      </c>
      <c r="F183" s="20">
        <v>890</v>
      </c>
      <c r="G183" s="20">
        <v>900</v>
      </c>
      <c r="H183" s="20">
        <v>920</v>
      </c>
      <c r="I183" s="20">
        <v>920</v>
      </c>
      <c r="J183" s="21">
        <v>990</v>
      </c>
      <c r="K183" s="20">
        <v>960</v>
      </c>
      <c r="L183" s="20">
        <v>950</v>
      </c>
      <c r="M183" s="20">
        <v>1030</v>
      </c>
      <c r="N183" s="22">
        <v>1000</v>
      </c>
    </row>
    <row r="184" spans="1:14" ht="15.95">
      <c r="A184" s="19" t="s">
        <v>92</v>
      </c>
      <c r="B184" s="13">
        <f t="shared" si="2"/>
        <v>23210</v>
      </c>
      <c r="C184" s="20">
        <v>1660</v>
      </c>
      <c r="D184" s="20">
        <v>1710</v>
      </c>
      <c r="E184" s="20">
        <v>1880</v>
      </c>
      <c r="F184" s="20">
        <v>1900</v>
      </c>
      <c r="G184" s="20">
        <v>1980</v>
      </c>
      <c r="H184" s="20">
        <v>2010</v>
      </c>
      <c r="I184" s="20">
        <v>2030</v>
      </c>
      <c r="J184" s="21">
        <v>1950</v>
      </c>
      <c r="K184" s="20">
        <v>2020</v>
      </c>
      <c r="L184" s="20">
        <v>2090</v>
      </c>
      <c r="M184" s="20">
        <v>2030</v>
      </c>
      <c r="N184" s="22">
        <v>1950</v>
      </c>
    </row>
    <row r="185" spans="1:14" ht="15.95">
      <c r="A185" s="19" t="s">
        <v>118</v>
      </c>
      <c r="B185" s="13">
        <f t="shared" si="2"/>
        <v>28080</v>
      </c>
      <c r="C185" s="20">
        <v>1880</v>
      </c>
      <c r="D185" s="20">
        <v>2050</v>
      </c>
      <c r="E185" s="20">
        <v>2190</v>
      </c>
      <c r="F185" s="20">
        <v>2260</v>
      </c>
      <c r="G185" s="20">
        <v>2250</v>
      </c>
      <c r="H185" s="20">
        <v>2410</v>
      </c>
      <c r="I185" s="20">
        <v>2440</v>
      </c>
      <c r="J185" s="21">
        <v>2440</v>
      </c>
      <c r="K185" s="20">
        <v>2530</v>
      </c>
      <c r="L185" s="20">
        <v>2570</v>
      </c>
      <c r="M185" s="20">
        <v>2590</v>
      </c>
      <c r="N185" s="22">
        <v>2470</v>
      </c>
    </row>
    <row r="186" spans="1:14" ht="15.95">
      <c r="A186" s="23" t="s">
        <v>360</v>
      </c>
      <c r="B186" s="13">
        <f t="shared" si="2"/>
        <v>6190</v>
      </c>
      <c r="C186" s="24">
        <v>390</v>
      </c>
      <c r="D186" s="24">
        <v>450</v>
      </c>
      <c r="E186" s="24">
        <v>480</v>
      </c>
      <c r="F186" s="24">
        <v>500</v>
      </c>
      <c r="G186" s="24">
        <v>500</v>
      </c>
      <c r="H186" s="24">
        <v>490</v>
      </c>
      <c r="I186" s="24">
        <v>570</v>
      </c>
      <c r="J186" s="25">
        <v>550</v>
      </c>
      <c r="K186" s="24">
        <v>560</v>
      </c>
      <c r="L186" s="24">
        <v>570</v>
      </c>
      <c r="M186" s="24">
        <v>580</v>
      </c>
      <c r="N186" s="26">
        <v>550</v>
      </c>
    </row>
    <row r="187" spans="1:14" ht="15.95">
      <c r="A187" s="23" t="s">
        <v>361</v>
      </c>
      <c r="B187" s="13">
        <f t="shared" si="2"/>
        <v>6700</v>
      </c>
      <c r="C187" s="24">
        <v>440</v>
      </c>
      <c r="D187" s="24">
        <v>500</v>
      </c>
      <c r="E187" s="24">
        <v>570</v>
      </c>
      <c r="F187" s="24">
        <v>540</v>
      </c>
      <c r="G187" s="24">
        <v>550</v>
      </c>
      <c r="H187" s="24">
        <v>590</v>
      </c>
      <c r="I187" s="24">
        <v>560</v>
      </c>
      <c r="J187" s="25">
        <v>570</v>
      </c>
      <c r="K187" s="24">
        <v>630</v>
      </c>
      <c r="L187" s="24">
        <v>590</v>
      </c>
      <c r="M187" s="24">
        <v>600</v>
      </c>
      <c r="N187" s="26">
        <v>560</v>
      </c>
    </row>
    <row r="188" spans="1:14" ht="15.95">
      <c r="A188" s="23" t="s">
        <v>362</v>
      </c>
      <c r="B188" s="13">
        <f t="shared" si="2"/>
        <v>4740</v>
      </c>
      <c r="C188" s="24">
        <v>330</v>
      </c>
      <c r="D188" s="24">
        <v>340</v>
      </c>
      <c r="E188" s="24">
        <v>320</v>
      </c>
      <c r="F188" s="24">
        <v>410</v>
      </c>
      <c r="G188" s="24">
        <v>380</v>
      </c>
      <c r="H188" s="24">
        <v>400</v>
      </c>
      <c r="I188" s="24">
        <v>410</v>
      </c>
      <c r="J188" s="25">
        <v>400</v>
      </c>
      <c r="K188" s="24">
        <v>430</v>
      </c>
      <c r="L188" s="24">
        <v>450</v>
      </c>
      <c r="M188" s="24">
        <v>420</v>
      </c>
      <c r="N188" s="26">
        <v>450</v>
      </c>
    </row>
    <row r="189" spans="1:14" ht="15.95">
      <c r="A189" s="23" t="s">
        <v>363</v>
      </c>
      <c r="B189" s="13">
        <f t="shared" si="2"/>
        <v>4270</v>
      </c>
      <c r="C189" s="24">
        <v>260</v>
      </c>
      <c r="D189" s="24">
        <v>310</v>
      </c>
      <c r="E189" s="24">
        <v>330</v>
      </c>
      <c r="F189" s="24">
        <v>310</v>
      </c>
      <c r="G189" s="24">
        <v>340</v>
      </c>
      <c r="H189" s="24">
        <v>390</v>
      </c>
      <c r="I189" s="24">
        <v>360</v>
      </c>
      <c r="J189" s="25">
        <v>380</v>
      </c>
      <c r="K189" s="24">
        <v>370</v>
      </c>
      <c r="L189" s="24">
        <v>410</v>
      </c>
      <c r="M189" s="24">
        <v>420</v>
      </c>
      <c r="N189" s="26">
        <v>390</v>
      </c>
    </row>
    <row r="190" spans="1:14" ht="15.95">
      <c r="A190" s="23" t="s">
        <v>364</v>
      </c>
      <c r="B190" s="13">
        <f t="shared" si="2"/>
        <v>6200</v>
      </c>
      <c r="C190" s="24">
        <v>460</v>
      </c>
      <c r="D190" s="24">
        <v>460</v>
      </c>
      <c r="E190" s="24">
        <v>490</v>
      </c>
      <c r="F190" s="24">
        <v>500</v>
      </c>
      <c r="G190" s="24">
        <v>480</v>
      </c>
      <c r="H190" s="24">
        <v>540</v>
      </c>
      <c r="I190" s="24">
        <v>530</v>
      </c>
      <c r="J190" s="25">
        <v>540</v>
      </c>
      <c r="K190" s="24">
        <v>540</v>
      </c>
      <c r="L190" s="24">
        <v>560</v>
      </c>
      <c r="M190" s="24">
        <v>570</v>
      </c>
      <c r="N190" s="26">
        <v>530</v>
      </c>
    </row>
    <row r="191" spans="1:14" ht="15.95">
      <c r="A191" s="19" t="s">
        <v>127</v>
      </c>
      <c r="B191" s="13">
        <f t="shared" si="2"/>
        <v>59300</v>
      </c>
      <c r="C191" s="20">
        <v>4190</v>
      </c>
      <c r="D191" s="20">
        <v>4480</v>
      </c>
      <c r="E191" s="20">
        <v>4670</v>
      </c>
      <c r="F191" s="20">
        <v>4660</v>
      </c>
      <c r="G191" s="20">
        <v>4930</v>
      </c>
      <c r="H191" s="20">
        <v>5200</v>
      </c>
      <c r="I191" s="20">
        <v>5110</v>
      </c>
      <c r="J191" s="21">
        <v>5170</v>
      </c>
      <c r="K191" s="20">
        <v>5230</v>
      </c>
      <c r="L191" s="20">
        <v>5400</v>
      </c>
      <c r="M191" s="20">
        <v>5300</v>
      </c>
      <c r="N191" s="22">
        <v>4960</v>
      </c>
    </row>
    <row r="192" spans="1:14" ht="15.95">
      <c r="A192" s="23" t="s">
        <v>365</v>
      </c>
      <c r="B192" s="13">
        <f t="shared" si="2"/>
        <v>8210</v>
      </c>
      <c r="C192" s="24">
        <v>630</v>
      </c>
      <c r="D192" s="24">
        <v>640</v>
      </c>
      <c r="E192" s="24">
        <v>670</v>
      </c>
      <c r="F192" s="24">
        <v>660</v>
      </c>
      <c r="G192" s="24">
        <v>680</v>
      </c>
      <c r="H192" s="24">
        <v>710</v>
      </c>
      <c r="I192" s="24">
        <v>650</v>
      </c>
      <c r="J192" s="25">
        <v>690</v>
      </c>
      <c r="K192" s="24">
        <v>700</v>
      </c>
      <c r="L192" s="24">
        <v>790</v>
      </c>
      <c r="M192" s="24">
        <v>710</v>
      </c>
      <c r="N192" s="26">
        <v>680</v>
      </c>
    </row>
    <row r="193" spans="1:14" ht="15.95">
      <c r="A193" s="23" t="s">
        <v>366</v>
      </c>
      <c r="B193" s="13">
        <f t="shared" si="2"/>
        <v>4400</v>
      </c>
      <c r="C193" s="24">
        <v>310</v>
      </c>
      <c r="D193" s="24">
        <v>340</v>
      </c>
      <c r="E193" s="24">
        <v>360</v>
      </c>
      <c r="F193" s="24">
        <v>340</v>
      </c>
      <c r="G193" s="24">
        <v>380</v>
      </c>
      <c r="H193" s="24">
        <v>370</v>
      </c>
      <c r="I193" s="24">
        <v>380</v>
      </c>
      <c r="J193" s="25">
        <v>370</v>
      </c>
      <c r="K193" s="24">
        <v>400</v>
      </c>
      <c r="L193" s="24">
        <v>390</v>
      </c>
      <c r="M193" s="24">
        <v>370</v>
      </c>
      <c r="N193" s="26">
        <v>390</v>
      </c>
    </row>
    <row r="194" spans="1:14" ht="15.95">
      <c r="A194" s="23" t="s">
        <v>367</v>
      </c>
      <c r="B194" s="13">
        <f t="shared" si="2"/>
        <v>6350</v>
      </c>
      <c r="C194" s="24">
        <v>440</v>
      </c>
      <c r="D194" s="24">
        <v>470</v>
      </c>
      <c r="E194" s="24">
        <v>500</v>
      </c>
      <c r="F194" s="24">
        <v>530</v>
      </c>
      <c r="G194" s="24">
        <v>510</v>
      </c>
      <c r="H194" s="24">
        <v>530</v>
      </c>
      <c r="I194" s="24">
        <v>520</v>
      </c>
      <c r="J194" s="25">
        <v>630</v>
      </c>
      <c r="K194" s="24">
        <v>530</v>
      </c>
      <c r="L194" s="24">
        <v>570</v>
      </c>
      <c r="M194" s="24">
        <v>590</v>
      </c>
      <c r="N194" s="26">
        <v>530</v>
      </c>
    </row>
    <row r="195" spans="1:14" ht="15.95">
      <c r="A195" s="23" t="s">
        <v>368</v>
      </c>
      <c r="B195" s="13">
        <f t="shared" si="2"/>
        <v>3550</v>
      </c>
      <c r="C195" s="24">
        <v>240</v>
      </c>
      <c r="D195" s="24">
        <v>270</v>
      </c>
      <c r="E195" s="24">
        <v>250</v>
      </c>
      <c r="F195" s="24">
        <v>280</v>
      </c>
      <c r="G195" s="24">
        <v>310</v>
      </c>
      <c r="H195" s="24">
        <v>310</v>
      </c>
      <c r="I195" s="24">
        <v>320</v>
      </c>
      <c r="J195" s="25">
        <v>330</v>
      </c>
      <c r="K195" s="24">
        <v>310</v>
      </c>
      <c r="L195" s="24">
        <v>320</v>
      </c>
      <c r="M195" s="24">
        <v>320</v>
      </c>
      <c r="N195" s="26">
        <v>290</v>
      </c>
    </row>
    <row r="196" spans="1:14" ht="15.95">
      <c r="A196" s="23" t="s">
        <v>369</v>
      </c>
      <c r="B196" s="13">
        <f t="shared" si="2"/>
        <v>5130</v>
      </c>
      <c r="C196" s="24">
        <v>340</v>
      </c>
      <c r="D196" s="24">
        <v>410</v>
      </c>
      <c r="E196" s="24">
        <v>390</v>
      </c>
      <c r="F196" s="24">
        <v>400</v>
      </c>
      <c r="G196" s="24">
        <v>450</v>
      </c>
      <c r="H196" s="24">
        <v>450</v>
      </c>
      <c r="I196" s="24">
        <v>450</v>
      </c>
      <c r="J196" s="25">
        <v>420</v>
      </c>
      <c r="K196" s="24">
        <v>450</v>
      </c>
      <c r="L196" s="24">
        <v>450</v>
      </c>
      <c r="M196" s="24">
        <v>480</v>
      </c>
      <c r="N196" s="26">
        <v>440</v>
      </c>
    </row>
    <row r="197" spans="1:14" ht="15.95">
      <c r="A197" s="23" t="s">
        <v>370</v>
      </c>
      <c r="B197" s="13">
        <f t="shared" si="2"/>
        <v>2950</v>
      </c>
      <c r="C197" s="24">
        <v>180</v>
      </c>
      <c r="D197" s="24">
        <v>210</v>
      </c>
      <c r="E197" s="24">
        <v>220</v>
      </c>
      <c r="F197" s="24">
        <v>220</v>
      </c>
      <c r="G197" s="24">
        <v>230</v>
      </c>
      <c r="H197" s="24">
        <v>290</v>
      </c>
      <c r="I197" s="24">
        <v>280</v>
      </c>
      <c r="J197" s="25">
        <v>270</v>
      </c>
      <c r="K197" s="24">
        <v>270</v>
      </c>
      <c r="L197" s="24">
        <v>260</v>
      </c>
      <c r="M197" s="24">
        <v>280</v>
      </c>
      <c r="N197" s="26">
        <v>240</v>
      </c>
    </row>
    <row r="198" spans="1:14" ht="15.95">
      <c r="A198" s="23" t="s">
        <v>371</v>
      </c>
      <c r="B198" s="13">
        <f t="shared" ref="B198:B261" si="3">SUM(C198:N198)</f>
        <v>7520</v>
      </c>
      <c r="C198" s="24">
        <v>500</v>
      </c>
      <c r="D198" s="24">
        <v>540</v>
      </c>
      <c r="E198" s="24">
        <v>580</v>
      </c>
      <c r="F198" s="24">
        <v>600</v>
      </c>
      <c r="G198" s="24">
        <v>630</v>
      </c>
      <c r="H198" s="24">
        <v>670</v>
      </c>
      <c r="I198" s="24">
        <v>670</v>
      </c>
      <c r="J198" s="25">
        <v>650</v>
      </c>
      <c r="K198" s="24">
        <v>670</v>
      </c>
      <c r="L198" s="24">
        <v>710</v>
      </c>
      <c r="M198" s="24">
        <v>710</v>
      </c>
      <c r="N198" s="26">
        <v>590</v>
      </c>
    </row>
    <row r="199" spans="1:14" ht="15.95">
      <c r="A199" s="23" t="s">
        <v>372</v>
      </c>
      <c r="B199" s="13">
        <f t="shared" si="3"/>
        <v>6470</v>
      </c>
      <c r="C199" s="24">
        <v>420</v>
      </c>
      <c r="D199" s="24">
        <v>450</v>
      </c>
      <c r="E199" s="24">
        <v>500</v>
      </c>
      <c r="F199" s="24">
        <v>500</v>
      </c>
      <c r="G199" s="24">
        <v>530</v>
      </c>
      <c r="H199" s="24">
        <v>590</v>
      </c>
      <c r="I199" s="24">
        <v>570</v>
      </c>
      <c r="J199" s="25">
        <v>560</v>
      </c>
      <c r="K199" s="24">
        <v>590</v>
      </c>
      <c r="L199" s="24">
        <v>590</v>
      </c>
      <c r="M199" s="24">
        <v>600</v>
      </c>
      <c r="N199" s="26">
        <v>570</v>
      </c>
    </row>
    <row r="200" spans="1:14" ht="15.95">
      <c r="A200" s="23" t="s">
        <v>373</v>
      </c>
      <c r="B200" s="13">
        <f t="shared" si="3"/>
        <v>4760</v>
      </c>
      <c r="C200" s="24">
        <v>390</v>
      </c>
      <c r="D200" s="24">
        <v>350</v>
      </c>
      <c r="E200" s="24">
        <v>410</v>
      </c>
      <c r="F200" s="24">
        <v>380</v>
      </c>
      <c r="G200" s="24">
        <v>380</v>
      </c>
      <c r="H200" s="24">
        <v>410</v>
      </c>
      <c r="I200" s="24">
        <v>440</v>
      </c>
      <c r="J200" s="25">
        <v>400</v>
      </c>
      <c r="K200" s="24">
        <v>410</v>
      </c>
      <c r="L200" s="24">
        <v>420</v>
      </c>
      <c r="M200" s="24">
        <v>390</v>
      </c>
      <c r="N200" s="26">
        <v>380</v>
      </c>
    </row>
    <row r="201" spans="1:14" ht="15.95">
      <c r="A201" s="23" t="s">
        <v>374</v>
      </c>
      <c r="B201" s="13">
        <f t="shared" si="3"/>
        <v>5330</v>
      </c>
      <c r="C201" s="24">
        <v>420</v>
      </c>
      <c r="D201" s="24">
        <v>430</v>
      </c>
      <c r="E201" s="24">
        <v>410</v>
      </c>
      <c r="F201" s="24">
        <v>410</v>
      </c>
      <c r="G201" s="24">
        <v>440</v>
      </c>
      <c r="H201" s="24">
        <v>480</v>
      </c>
      <c r="I201" s="24">
        <v>420</v>
      </c>
      <c r="J201" s="25">
        <v>440</v>
      </c>
      <c r="K201" s="24">
        <v>490</v>
      </c>
      <c r="L201" s="24">
        <v>470</v>
      </c>
      <c r="M201" s="24">
        <v>480</v>
      </c>
      <c r="N201" s="26">
        <v>440</v>
      </c>
    </row>
    <row r="202" spans="1:14" ht="15.95">
      <c r="A202" s="23" t="s">
        <v>375</v>
      </c>
      <c r="B202" s="13">
        <f t="shared" si="3"/>
        <v>4810</v>
      </c>
      <c r="C202" s="24">
        <v>340</v>
      </c>
      <c r="D202" s="24">
        <v>380</v>
      </c>
      <c r="E202" s="24">
        <v>400</v>
      </c>
      <c r="F202" s="24">
        <v>360</v>
      </c>
      <c r="G202" s="24">
        <v>410</v>
      </c>
      <c r="H202" s="24">
        <v>410</v>
      </c>
      <c r="I202" s="24">
        <v>420</v>
      </c>
      <c r="J202" s="25">
        <v>420</v>
      </c>
      <c r="K202" s="24">
        <v>410</v>
      </c>
      <c r="L202" s="24">
        <v>450</v>
      </c>
      <c r="M202" s="24">
        <v>390</v>
      </c>
      <c r="N202" s="26">
        <v>420</v>
      </c>
    </row>
    <row r="203" spans="1:14" ht="15.95">
      <c r="A203" s="19" t="s">
        <v>136</v>
      </c>
      <c r="B203" s="13">
        <f t="shared" si="3"/>
        <v>7690</v>
      </c>
      <c r="C203" s="20">
        <v>530</v>
      </c>
      <c r="D203" s="20">
        <v>510</v>
      </c>
      <c r="E203" s="20">
        <v>570</v>
      </c>
      <c r="F203" s="20">
        <v>590</v>
      </c>
      <c r="G203" s="20">
        <v>630</v>
      </c>
      <c r="H203" s="20">
        <v>650</v>
      </c>
      <c r="I203" s="20">
        <v>730</v>
      </c>
      <c r="J203" s="21">
        <v>720</v>
      </c>
      <c r="K203" s="20">
        <v>690</v>
      </c>
      <c r="L203" s="20">
        <v>710</v>
      </c>
      <c r="M203" s="20">
        <v>670</v>
      </c>
      <c r="N203" s="22">
        <v>690</v>
      </c>
    </row>
    <row r="204" spans="1:14" ht="15.95">
      <c r="A204" s="19" t="s">
        <v>140</v>
      </c>
      <c r="B204" s="13">
        <f t="shared" si="3"/>
        <v>90050</v>
      </c>
      <c r="C204" s="20">
        <v>6560</v>
      </c>
      <c r="D204" s="20">
        <v>6800</v>
      </c>
      <c r="E204" s="20">
        <v>6990</v>
      </c>
      <c r="F204" s="20">
        <v>7550</v>
      </c>
      <c r="G204" s="20">
        <v>7680</v>
      </c>
      <c r="H204" s="20">
        <v>7740</v>
      </c>
      <c r="I204" s="20">
        <v>7620</v>
      </c>
      <c r="J204" s="21">
        <v>7730</v>
      </c>
      <c r="K204" s="20">
        <v>7850</v>
      </c>
      <c r="L204" s="20">
        <v>8060</v>
      </c>
      <c r="M204" s="20">
        <v>7850</v>
      </c>
      <c r="N204" s="22">
        <v>7620</v>
      </c>
    </row>
    <row r="205" spans="1:14" ht="15.95">
      <c r="A205" s="23" t="s">
        <v>376</v>
      </c>
      <c r="B205" s="13">
        <f t="shared" si="3"/>
        <v>7830</v>
      </c>
      <c r="C205" s="24">
        <v>600</v>
      </c>
      <c r="D205" s="24">
        <v>620</v>
      </c>
      <c r="E205" s="24">
        <v>590</v>
      </c>
      <c r="F205" s="24">
        <v>670</v>
      </c>
      <c r="G205" s="24">
        <v>700</v>
      </c>
      <c r="H205" s="24">
        <v>660</v>
      </c>
      <c r="I205" s="24">
        <v>650</v>
      </c>
      <c r="J205" s="25">
        <v>660</v>
      </c>
      <c r="K205" s="24">
        <v>700</v>
      </c>
      <c r="L205" s="24">
        <v>670</v>
      </c>
      <c r="M205" s="24">
        <v>670</v>
      </c>
      <c r="N205" s="26">
        <v>640</v>
      </c>
    </row>
    <row r="206" spans="1:14" ht="15.95">
      <c r="A206" s="23" t="s">
        <v>377</v>
      </c>
      <c r="B206" s="13">
        <f t="shared" si="3"/>
        <v>7890</v>
      </c>
      <c r="C206" s="24">
        <v>600</v>
      </c>
      <c r="D206" s="24">
        <v>580</v>
      </c>
      <c r="E206" s="24">
        <v>600</v>
      </c>
      <c r="F206" s="24">
        <v>650</v>
      </c>
      <c r="G206" s="24">
        <v>650</v>
      </c>
      <c r="H206" s="24">
        <v>670</v>
      </c>
      <c r="I206" s="24">
        <v>690</v>
      </c>
      <c r="J206" s="25">
        <v>640</v>
      </c>
      <c r="K206" s="24">
        <v>720</v>
      </c>
      <c r="L206" s="24">
        <v>720</v>
      </c>
      <c r="M206" s="24">
        <v>690</v>
      </c>
      <c r="N206" s="26">
        <v>680</v>
      </c>
    </row>
    <row r="207" spans="1:14" ht="15.95">
      <c r="A207" s="23" t="s">
        <v>378</v>
      </c>
      <c r="B207" s="13">
        <f t="shared" si="3"/>
        <v>6930</v>
      </c>
      <c r="C207" s="24">
        <v>550</v>
      </c>
      <c r="D207" s="24">
        <v>510</v>
      </c>
      <c r="E207" s="24">
        <v>540</v>
      </c>
      <c r="F207" s="24">
        <v>620</v>
      </c>
      <c r="G207" s="24">
        <v>630</v>
      </c>
      <c r="H207" s="24">
        <v>610</v>
      </c>
      <c r="I207" s="24">
        <v>580</v>
      </c>
      <c r="J207" s="25">
        <v>600</v>
      </c>
      <c r="K207" s="24">
        <v>520</v>
      </c>
      <c r="L207" s="24">
        <v>610</v>
      </c>
      <c r="M207" s="24">
        <v>580</v>
      </c>
      <c r="N207" s="26">
        <v>580</v>
      </c>
    </row>
    <row r="208" spans="1:14" ht="15.95">
      <c r="A208" s="23" t="s">
        <v>379</v>
      </c>
      <c r="B208" s="13">
        <f t="shared" si="3"/>
        <v>7340</v>
      </c>
      <c r="C208" s="24">
        <v>510</v>
      </c>
      <c r="D208" s="24">
        <v>570</v>
      </c>
      <c r="E208" s="24">
        <v>500</v>
      </c>
      <c r="F208" s="24">
        <v>590</v>
      </c>
      <c r="G208" s="24">
        <v>650</v>
      </c>
      <c r="H208" s="24">
        <v>620</v>
      </c>
      <c r="I208" s="24">
        <v>660</v>
      </c>
      <c r="J208" s="25">
        <v>620</v>
      </c>
      <c r="K208" s="24">
        <v>690</v>
      </c>
      <c r="L208" s="24">
        <v>660</v>
      </c>
      <c r="M208" s="24">
        <v>650</v>
      </c>
      <c r="N208" s="26">
        <v>620</v>
      </c>
    </row>
    <row r="209" spans="1:14" ht="15.95">
      <c r="A209" s="23" t="s">
        <v>380</v>
      </c>
      <c r="B209" s="13">
        <f t="shared" si="3"/>
        <v>5950</v>
      </c>
      <c r="C209" s="24">
        <v>430</v>
      </c>
      <c r="D209" s="24">
        <v>410</v>
      </c>
      <c r="E209" s="24">
        <v>440</v>
      </c>
      <c r="F209" s="24">
        <v>450</v>
      </c>
      <c r="G209" s="24">
        <v>490</v>
      </c>
      <c r="H209" s="24">
        <v>470</v>
      </c>
      <c r="I209" s="24">
        <v>510</v>
      </c>
      <c r="J209" s="25">
        <v>520</v>
      </c>
      <c r="K209" s="24">
        <v>570</v>
      </c>
      <c r="L209" s="24">
        <v>560</v>
      </c>
      <c r="M209" s="24">
        <v>570</v>
      </c>
      <c r="N209" s="26">
        <v>530</v>
      </c>
    </row>
    <row r="210" spans="1:14" ht="15.95">
      <c r="A210" s="23" t="s">
        <v>381</v>
      </c>
      <c r="B210" s="13">
        <f t="shared" si="3"/>
        <v>7690</v>
      </c>
      <c r="C210" s="24">
        <v>580</v>
      </c>
      <c r="D210" s="24">
        <v>610</v>
      </c>
      <c r="E210" s="24">
        <v>620</v>
      </c>
      <c r="F210" s="24">
        <v>610</v>
      </c>
      <c r="G210" s="24">
        <v>640</v>
      </c>
      <c r="H210" s="24">
        <v>640</v>
      </c>
      <c r="I210" s="24">
        <v>650</v>
      </c>
      <c r="J210" s="25">
        <v>670</v>
      </c>
      <c r="K210" s="24">
        <v>640</v>
      </c>
      <c r="L210" s="24">
        <v>700</v>
      </c>
      <c r="M210" s="24">
        <v>660</v>
      </c>
      <c r="N210" s="26">
        <v>670</v>
      </c>
    </row>
    <row r="211" spans="1:14" ht="15.95">
      <c r="A211" s="23" t="s">
        <v>382</v>
      </c>
      <c r="B211" s="13">
        <f t="shared" si="3"/>
        <v>9880</v>
      </c>
      <c r="C211" s="24">
        <v>780</v>
      </c>
      <c r="D211" s="24">
        <v>820</v>
      </c>
      <c r="E211" s="24">
        <v>810</v>
      </c>
      <c r="F211" s="24">
        <v>880</v>
      </c>
      <c r="G211" s="24">
        <v>860</v>
      </c>
      <c r="H211" s="24">
        <v>830</v>
      </c>
      <c r="I211" s="24">
        <v>830</v>
      </c>
      <c r="J211" s="25">
        <v>850</v>
      </c>
      <c r="K211" s="24">
        <v>810</v>
      </c>
      <c r="L211" s="24">
        <v>840</v>
      </c>
      <c r="M211" s="24">
        <v>800</v>
      </c>
      <c r="N211" s="26">
        <v>770</v>
      </c>
    </row>
    <row r="212" spans="1:14" ht="15.95">
      <c r="A212" s="23" t="s">
        <v>383</v>
      </c>
      <c r="B212" s="13">
        <f t="shared" si="3"/>
        <v>4710</v>
      </c>
      <c r="C212" s="24">
        <v>330</v>
      </c>
      <c r="D212" s="24">
        <v>320</v>
      </c>
      <c r="E212" s="24">
        <v>370</v>
      </c>
      <c r="F212" s="24">
        <v>390</v>
      </c>
      <c r="G212" s="24">
        <v>380</v>
      </c>
      <c r="H212" s="24">
        <v>450</v>
      </c>
      <c r="I212" s="24">
        <v>400</v>
      </c>
      <c r="J212" s="25">
        <v>400</v>
      </c>
      <c r="K212" s="24">
        <v>420</v>
      </c>
      <c r="L212" s="24">
        <v>420</v>
      </c>
      <c r="M212" s="24">
        <v>410</v>
      </c>
      <c r="N212" s="26">
        <v>420</v>
      </c>
    </row>
    <row r="213" spans="1:14" ht="15.95">
      <c r="A213" s="23" t="s">
        <v>384</v>
      </c>
      <c r="B213" s="13">
        <f t="shared" si="3"/>
        <v>10740</v>
      </c>
      <c r="C213" s="24">
        <v>750</v>
      </c>
      <c r="D213" s="24">
        <v>800</v>
      </c>
      <c r="E213" s="24">
        <v>890</v>
      </c>
      <c r="F213" s="24">
        <v>920</v>
      </c>
      <c r="G213" s="24">
        <v>920</v>
      </c>
      <c r="H213" s="24">
        <v>940</v>
      </c>
      <c r="I213" s="24">
        <v>850</v>
      </c>
      <c r="J213" s="25">
        <v>910</v>
      </c>
      <c r="K213" s="24">
        <v>970</v>
      </c>
      <c r="L213" s="24">
        <v>960</v>
      </c>
      <c r="M213" s="24">
        <v>900</v>
      </c>
      <c r="N213" s="26">
        <v>930</v>
      </c>
    </row>
    <row r="214" spans="1:14" ht="15.95">
      <c r="A214" s="23" t="s">
        <v>385</v>
      </c>
      <c r="B214" s="13">
        <f t="shared" si="3"/>
        <v>10650</v>
      </c>
      <c r="C214" s="24">
        <v>710</v>
      </c>
      <c r="D214" s="24">
        <v>780</v>
      </c>
      <c r="E214" s="24">
        <v>820</v>
      </c>
      <c r="F214" s="24">
        <v>900</v>
      </c>
      <c r="G214" s="24">
        <v>860</v>
      </c>
      <c r="H214" s="24">
        <v>950</v>
      </c>
      <c r="I214" s="24">
        <v>910</v>
      </c>
      <c r="J214" s="25">
        <v>960</v>
      </c>
      <c r="K214" s="24">
        <v>910</v>
      </c>
      <c r="L214" s="24">
        <v>970</v>
      </c>
      <c r="M214" s="24">
        <v>950</v>
      </c>
      <c r="N214" s="26">
        <v>930</v>
      </c>
    </row>
    <row r="215" spans="1:14" ht="15.95">
      <c r="A215" s="23" t="s">
        <v>386</v>
      </c>
      <c r="B215" s="13">
        <f t="shared" si="3"/>
        <v>5950</v>
      </c>
      <c r="C215" s="24">
        <v>400</v>
      </c>
      <c r="D215" s="24">
        <v>450</v>
      </c>
      <c r="E215" s="24">
        <v>450</v>
      </c>
      <c r="F215" s="24">
        <v>510</v>
      </c>
      <c r="G215" s="24">
        <v>530</v>
      </c>
      <c r="H215" s="24">
        <v>520</v>
      </c>
      <c r="I215" s="24">
        <v>510</v>
      </c>
      <c r="J215" s="25">
        <v>500</v>
      </c>
      <c r="K215" s="24">
        <v>550</v>
      </c>
      <c r="L215" s="24">
        <v>530</v>
      </c>
      <c r="M215" s="24">
        <v>520</v>
      </c>
      <c r="N215" s="26">
        <v>480</v>
      </c>
    </row>
    <row r="216" spans="1:14" ht="15.95">
      <c r="A216" s="23" t="s">
        <v>387</v>
      </c>
      <c r="B216" s="13">
        <f t="shared" si="3"/>
        <v>4510</v>
      </c>
      <c r="C216" s="24">
        <v>310</v>
      </c>
      <c r="D216" s="24">
        <v>330</v>
      </c>
      <c r="E216" s="24">
        <v>350</v>
      </c>
      <c r="F216" s="24">
        <v>360</v>
      </c>
      <c r="G216" s="24">
        <v>390</v>
      </c>
      <c r="H216" s="24">
        <v>380</v>
      </c>
      <c r="I216" s="24">
        <v>390</v>
      </c>
      <c r="J216" s="25">
        <v>390</v>
      </c>
      <c r="K216" s="24">
        <v>360</v>
      </c>
      <c r="L216" s="24">
        <v>430</v>
      </c>
      <c r="M216" s="24">
        <v>450</v>
      </c>
      <c r="N216" s="26">
        <v>370</v>
      </c>
    </row>
    <row r="217" spans="1:14" ht="15.95">
      <c r="A217" s="19" t="s">
        <v>155</v>
      </c>
      <c r="B217" s="13">
        <f t="shared" si="3"/>
        <v>19050</v>
      </c>
      <c r="C217" s="20">
        <v>1320</v>
      </c>
      <c r="D217" s="20">
        <v>1540</v>
      </c>
      <c r="E217" s="20">
        <v>1480</v>
      </c>
      <c r="F217" s="20">
        <v>1620</v>
      </c>
      <c r="G217" s="20">
        <v>1620</v>
      </c>
      <c r="H217" s="20">
        <v>1670</v>
      </c>
      <c r="I217" s="20">
        <v>1670</v>
      </c>
      <c r="J217" s="21">
        <v>1570</v>
      </c>
      <c r="K217" s="20">
        <v>1630</v>
      </c>
      <c r="L217" s="20">
        <v>1690</v>
      </c>
      <c r="M217" s="20">
        <v>1680</v>
      </c>
      <c r="N217" s="22">
        <v>1560</v>
      </c>
    </row>
    <row r="218" spans="1:14" ht="15.95">
      <c r="A218" s="19" t="s">
        <v>158</v>
      </c>
      <c r="B218" s="13">
        <f t="shared" si="3"/>
        <v>19040</v>
      </c>
      <c r="C218" s="20">
        <v>1360</v>
      </c>
      <c r="D218" s="20">
        <v>1360</v>
      </c>
      <c r="E218" s="20">
        <v>1430</v>
      </c>
      <c r="F218" s="20">
        <v>1550</v>
      </c>
      <c r="G218" s="20">
        <v>1540</v>
      </c>
      <c r="H218" s="20">
        <v>1610</v>
      </c>
      <c r="I218" s="20">
        <v>1640</v>
      </c>
      <c r="J218" s="21">
        <v>1620</v>
      </c>
      <c r="K218" s="20">
        <v>1670</v>
      </c>
      <c r="L218" s="20">
        <v>1740</v>
      </c>
      <c r="M218" s="20">
        <v>1770</v>
      </c>
      <c r="N218" s="22">
        <v>1750</v>
      </c>
    </row>
    <row r="219" spans="1:14" ht="15.95">
      <c r="A219" s="19" t="s">
        <v>171</v>
      </c>
      <c r="B219" s="13">
        <f t="shared" si="3"/>
        <v>28910</v>
      </c>
      <c r="C219" s="20">
        <v>2050</v>
      </c>
      <c r="D219" s="20">
        <v>2170</v>
      </c>
      <c r="E219" s="20">
        <v>2310</v>
      </c>
      <c r="F219" s="20">
        <v>2320</v>
      </c>
      <c r="G219" s="20">
        <v>2400</v>
      </c>
      <c r="H219" s="20">
        <v>2460</v>
      </c>
      <c r="I219" s="20">
        <v>2510</v>
      </c>
      <c r="J219" s="21">
        <v>2500</v>
      </c>
      <c r="K219" s="20">
        <v>2510</v>
      </c>
      <c r="L219" s="20">
        <v>2580</v>
      </c>
      <c r="M219" s="20">
        <v>2660</v>
      </c>
      <c r="N219" s="22">
        <v>2440</v>
      </c>
    </row>
    <row r="220" spans="1:14" ht="15.95">
      <c r="A220" s="23" t="s">
        <v>388</v>
      </c>
      <c r="B220" s="13">
        <f t="shared" si="3"/>
        <v>7330</v>
      </c>
      <c r="C220" s="24">
        <v>550</v>
      </c>
      <c r="D220" s="24">
        <v>560</v>
      </c>
      <c r="E220" s="24">
        <v>580</v>
      </c>
      <c r="F220" s="24">
        <v>600</v>
      </c>
      <c r="G220" s="24">
        <v>620</v>
      </c>
      <c r="H220" s="24">
        <v>620</v>
      </c>
      <c r="I220" s="24">
        <v>650</v>
      </c>
      <c r="J220" s="25">
        <v>630</v>
      </c>
      <c r="K220" s="24">
        <v>590</v>
      </c>
      <c r="L220" s="24">
        <v>660</v>
      </c>
      <c r="M220" s="24">
        <v>650</v>
      </c>
      <c r="N220" s="26">
        <v>620</v>
      </c>
    </row>
    <row r="221" spans="1:14" ht="15.95">
      <c r="A221" s="23" t="s">
        <v>389</v>
      </c>
      <c r="B221" s="13">
        <f t="shared" si="3"/>
        <v>6510</v>
      </c>
      <c r="C221" s="24">
        <v>430</v>
      </c>
      <c r="D221" s="24">
        <v>460</v>
      </c>
      <c r="E221" s="24">
        <v>490</v>
      </c>
      <c r="F221" s="24">
        <v>500</v>
      </c>
      <c r="G221" s="24">
        <v>500</v>
      </c>
      <c r="H221" s="24">
        <v>540</v>
      </c>
      <c r="I221" s="24">
        <v>540</v>
      </c>
      <c r="J221" s="25">
        <v>560</v>
      </c>
      <c r="K221" s="24">
        <v>600</v>
      </c>
      <c r="L221" s="24">
        <v>650</v>
      </c>
      <c r="M221" s="24">
        <v>660</v>
      </c>
      <c r="N221" s="26">
        <v>580</v>
      </c>
    </row>
    <row r="222" spans="1:14" ht="15.95">
      <c r="A222" s="23" t="s">
        <v>390</v>
      </c>
      <c r="B222" s="13">
        <f t="shared" si="3"/>
        <v>4920</v>
      </c>
      <c r="C222" s="24">
        <v>340</v>
      </c>
      <c r="D222" s="24">
        <v>400</v>
      </c>
      <c r="E222" s="24">
        <v>360</v>
      </c>
      <c r="F222" s="24">
        <v>410</v>
      </c>
      <c r="G222" s="24">
        <v>430</v>
      </c>
      <c r="H222" s="24">
        <v>420</v>
      </c>
      <c r="I222" s="24">
        <v>420</v>
      </c>
      <c r="J222" s="25">
        <v>440</v>
      </c>
      <c r="K222" s="24">
        <v>410</v>
      </c>
      <c r="L222" s="24">
        <v>400</v>
      </c>
      <c r="M222" s="24">
        <v>470</v>
      </c>
      <c r="N222" s="26">
        <v>420</v>
      </c>
    </row>
    <row r="223" spans="1:14" ht="15.95">
      <c r="A223" s="23" t="s">
        <v>391</v>
      </c>
      <c r="B223" s="13">
        <f t="shared" si="3"/>
        <v>5780</v>
      </c>
      <c r="C223" s="24">
        <v>430</v>
      </c>
      <c r="D223" s="24">
        <v>430</v>
      </c>
      <c r="E223" s="24">
        <v>490</v>
      </c>
      <c r="F223" s="24">
        <v>450</v>
      </c>
      <c r="G223" s="24">
        <v>520</v>
      </c>
      <c r="H223" s="24">
        <v>490</v>
      </c>
      <c r="I223" s="24">
        <v>520</v>
      </c>
      <c r="J223" s="25">
        <v>500</v>
      </c>
      <c r="K223" s="24">
        <v>500</v>
      </c>
      <c r="L223" s="24">
        <v>510</v>
      </c>
      <c r="M223" s="24">
        <v>480</v>
      </c>
      <c r="N223" s="26">
        <v>460</v>
      </c>
    </row>
    <row r="224" spans="1:14" ht="15.95">
      <c r="A224" s="23" t="s">
        <v>392</v>
      </c>
      <c r="B224" s="13">
        <f t="shared" si="3"/>
        <v>4370</v>
      </c>
      <c r="C224" s="24">
        <v>300</v>
      </c>
      <c r="D224" s="24">
        <v>330</v>
      </c>
      <c r="E224" s="24">
        <v>380</v>
      </c>
      <c r="F224" s="24">
        <v>360</v>
      </c>
      <c r="G224" s="24">
        <v>330</v>
      </c>
      <c r="H224" s="24">
        <v>390</v>
      </c>
      <c r="I224" s="24">
        <v>380</v>
      </c>
      <c r="J224" s="25">
        <v>360</v>
      </c>
      <c r="K224" s="24">
        <v>410</v>
      </c>
      <c r="L224" s="24">
        <v>370</v>
      </c>
      <c r="M224" s="24">
        <v>390</v>
      </c>
      <c r="N224" s="26">
        <v>370</v>
      </c>
    </row>
    <row r="225" spans="1:14" ht="15.95">
      <c r="A225" s="19" t="s">
        <v>174</v>
      </c>
      <c r="B225" s="13">
        <f t="shared" si="3"/>
        <v>14090</v>
      </c>
      <c r="C225" s="20">
        <v>940</v>
      </c>
      <c r="D225" s="20">
        <v>1070</v>
      </c>
      <c r="E225" s="20">
        <v>1060</v>
      </c>
      <c r="F225" s="20">
        <v>1080</v>
      </c>
      <c r="G225" s="20">
        <v>1110</v>
      </c>
      <c r="H225" s="20">
        <v>1250</v>
      </c>
      <c r="I225" s="20">
        <v>1250</v>
      </c>
      <c r="J225" s="21">
        <v>1260</v>
      </c>
      <c r="K225" s="20">
        <v>1250</v>
      </c>
      <c r="L225" s="20">
        <v>1280</v>
      </c>
      <c r="M225" s="20">
        <v>1270</v>
      </c>
      <c r="N225" s="22">
        <v>1270</v>
      </c>
    </row>
    <row r="226" spans="1:14" ht="15.95">
      <c r="A226" s="19" t="s">
        <v>175</v>
      </c>
      <c r="B226" s="13">
        <f t="shared" si="3"/>
        <v>9540</v>
      </c>
      <c r="C226" s="20">
        <v>710</v>
      </c>
      <c r="D226" s="20">
        <v>720</v>
      </c>
      <c r="E226" s="20">
        <v>750</v>
      </c>
      <c r="F226" s="20">
        <v>790</v>
      </c>
      <c r="G226" s="20">
        <v>810</v>
      </c>
      <c r="H226" s="20">
        <v>840</v>
      </c>
      <c r="I226" s="20">
        <v>800</v>
      </c>
      <c r="J226" s="21">
        <v>850</v>
      </c>
      <c r="K226" s="20">
        <v>840</v>
      </c>
      <c r="L226" s="20">
        <v>870</v>
      </c>
      <c r="M226" s="20">
        <v>790</v>
      </c>
      <c r="N226" s="22">
        <v>770</v>
      </c>
    </row>
    <row r="227" spans="1:14" ht="15.95">
      <c r="A227" s="19" t="s">
        <v>187</v>
      </c>
      <c r="B227" s="13">
        <f t="shared" si="3"/>
        <v>13340</v>
      </c>
      <c r="C227" s="20">
        <v>970</v>
      </c>
      <c r="D227" s="20">
        <v>1050</v>
      </c>
      <c r="E227" s="20">
        <v>1030</v>
      </c>
      <c r="F227" s="20">
        <v>1070</v>
      </c>
      <c r="G227" s="20">
        <v>1120</v>
      </c>
      <c r="H227" s="20">
        <v>1110</v>
      </c>
      <c r="I227" s="20">
        <v>1170</v>
      </c>
      <c r="J227" s="21">
        <v>1150</v>
      </c>
      <c r="K227" s="20">
        <v>1110</v>
      </c>
      <c r="L227" s="20">
        <v>1200</v>
      </c>
      <c r="M227" s="20">
        <v>1170</v>
      </c>
      <c r="N227" s="22">
        <v>1190</v>
      </c>
    </row>
    <row r="228" spans="1:14" ht="15.95">
      <c r="A228" s="19" t="s">
        <v>192</v>
      </c>
      <c r="B228" s="13">
        <f t="shared" si="3"/>
        <v>16490</v>
      </c>
      <c r="C228" s="20">
        <v>1170</v>
      </c>
      <c r="D228" s="20">
        <v>1220</v>
      </c>
      <c r="E228" s="20">
        <v>1240</v>
      </c>
      <c r="F228" s="20">
        <v>1340</v>
      </c>
      <c r="G228" s="20">
        <v>1400</v>
      </c>
      <c r="H228" s="20">
        <v>1390</v>
      </c>
      <c r="I228" s="20">
        <v>1500</v>
      </c>
      <c r="J228" s="21">
        <v>1410</v>
      </c>
      <c r="K228" s="20">
        <v>1410</v>
      </c>
      <c r="L228" s="20">
        <v>1450</v>
      </c>
      <c r="M228" s="20">
        <v>1510</v>
      </c>
      <c r="N228" s="22">
        <v>1450</v>
      </c>
    </row>
    <row r="229" spans="1:14" ht="15.95">
      <c r="A229" s="19" t="s">
        <v>202</v>
      </c>
      <c r="B229" s="13">
        <f t="shared" si="3"/>
        <v>40890</v>
      </c>
      <c r="C229" s="20">
        <v>3010</v>
      </c>
      <c r="D229" s="20">
        <v>3040</v>
      </c>
      <c r="E229" s="20">
        <v>3230</v>
      </c>
      <c r="F229" s="20">
        <v>3290</v>
      </c>
      <c r="G229" s="20">
        <v>3370</v>
      </c>
      <c r="H229" s="20">
        <v>3560</v>
      </c>
      <c r="I229" s="20">
        <v>3570</v>
      </c>
      <c r="J229" s="21">
        <v>3490</v>
      </c>
      <c r="K229" s="20">
        <v>3550</v>
      </c>
      <c r="L229" s="20">
        <v>3730</v>
      </c>
      <c r="M229" s="20">
        <v>3610</v>
      </c>
      <c r="N229" s="22">
        <v>3440</v>
      </c>
    </row>
    <row r="230" spans="1:14" ht="15.95">
      <c r="A230" s="23" t="s">
        <v>393</v>
      </c>
      <c r="B230" s="13">
        <f t="shared" si="3"/>
        <v>3950</v>
      </c>
      <c r="C230" s="24">
        <v>280</v>
      </c>
      <c r="D230" s="24">
        <v>300</v>
      </c>
      <c r="E230" s="24">
        <v>290</v>
      </c>
      <c r="F230" s="24">
        <v>300</v>
      </c>
      <c r="G230" s="24">
        <v>330</v>
      </c>
      <c r="H230" s="24">
        <v>340</v>
      </c>
      <c r="I230" s="24">
        <v>340</v>
      </c>
      <c r="J230" s="25">
        <v>330</v>
      </c>
      <c r="K230" s="24">
        <v>360</v>
      </c>
      <c r="L230" s="24">
        <v>360</v>
      </c>
      <c r="M230" s="24">
        <v>380</v>
      </c>
      <c r="N230" s="26">
        <v>340</v>
      </c>
    </row>
    <row r="231" spans="1:14" ht="15.95">
      <c r="A231" s="23" t="s">
        <v>394</v>
      </c>
      <c r="B231" s="13">
        <f t="shared" si="3"/>
        <v>2480</v>
      </c>
      <c r="C231" s="24">
        <v>160</v>
      </c>
      <c r="D231" s="24">
        <v>190</v>
      </c>
      <c r="E231" s="24">
        <v>190</v>
      </c>
      <c r="F231" s="24">
        <v>230</v>
      </c>
      <c r="G231" s="24">
        <v>220</v>
      </c>
      <c r="H231" s="24">
        <v>190</v>
      </c>
      <c r="I231" s="24">
        <v>250</v>
      </c>
      <c r="J231" s="25">
        <v>190</v>
      </c>
      <c r="K231" s="24">
        <v>220</v>
      </c>
      <c r="L231" s="24">
        <v>240</v>
      </c>
      <c r="M231" s="24">
        <v>190</v>
      </c>
      <c r="N231" s="26">
        <v>210</v>
      </c>
    </row>
    <row r="232" spans="1:14" ht="15.95">
      <c r="A232" s="23" t="s">
        <v>395</v>
      </c>
      <c r="B232" s="13">
        <f t="shared" si="3"/>
        <v>4330</v>
      </c>
      <c r="C232" s="24">
        <v>330</v>
      </c>
      <c r="D232" s="24">
        <v>310</v>
      </c>
      <c r="E232" s="24">
        <v>320</v>
      </c>
      <c r="F232" s="24">
        <v>350</v>
      </c>
      <c r="G232" s="24">
        <v>340</v>
      </c>
      <c r="H232" s="24">
        <v>380</v>
      </c>
      <c r="I232" s="24">
        <v>370</v>
      </c>
      <c r="J232" s="25">
        <v>400</v>
      </c>
      <c r="K232" s="24">
        <v>340</v>
      </c>
      <c r="L232" s="24">
        <v>410</v>
      </c>
      <c r="M232" s="24">
        <v>420</v>
      </c>
      <c r="N232" s="26">
        <v>360</v>
      </c>
    </row>
    <row r="233" spans="1:14" ht="15.95">
      <c r="A233" s="23" t="s">
        <v>396</v>
      </c>
      <c r="B233" s="13">
        <f t="shared" si="3"/>
        <v>2410</v>
      </c>
      <c r="C233" s="24">
        <v>190</v>
      </c>
      <c r="D233" s="24">
        <v>170</v>
      </c>
      <c r="E233" s="24">
        <v>210</v>
      </c>
      <c r="F233" s="24">
        <v>170</v>
      </c>
      <c r="G233" s="24">
        <v>190</v>
      </c>
      <c r="H233" s="24">
        <v>220</v>
      </c>
      <c r="I233" s="24">
        <v>210</v>
      </c>
      <c r="J233" s="25">
        <v>200</v>
      </c>
      <c r="K233" s="24">
        <v>220</v>
      </c>
      <c r="L233" s="24">
        <v>210</v>
      </c>
      <c r="M233" s="24">
        <v>210</v>
      </c>
      <c r="N233" s="26">
        <v>210</v>
      </c>
    </row>
    <row r="234" spans="1:14" ht="15.95">
      <c r="A234" s="23" t="s">
        <v>397</v>
      </c>
      <c r="B234" s="13">
        <f t="shared" si="3"/>
        <v>5470</v>
      </c>
      <c r="C234" s="24">
        <v>380</v>
      </c>
      <c r="D234" s="24">
        <v>410</v>
      </c>
      <c r="E234" s="24">
        <v>420</v>
      </c>
      <c r="F234" s="24">
        <v>440</v>
      </c>
      <c r="G234" s="24">
        <v>480</v>
      </c>
      <c r="H234" s="24">
        <v>480</v>
      </c>
      <c r="I234" s="24">
        <v>460</v>
      </c>
      <c r="J234" s="25">
        <v>470</v>
      </c>
      <c r="K234" s="24">
        <v>440</v>
      </c>
      <c r="L234" s="24">
        <v>530</v>
      </c>
      <c r="M234" s="24">
        <v>510</v>
      </c>
      <c r="N234" s="26">
        <v>450</v>
      </c>
    </row>
    <row r="235" spans="1:14" ht="15.95">
      <c r="A235" s="23" t="s">
        <v>398</v>
      </c>
      <c r="B235" s="13">
        <f t="shared" si="3"/>
        <v>3410</v>
      </c>
      <c r="C235" s="24">
        <v>260</v>
      </c>
      <c r="D235" s="24">
        <v>230</v>
      </c>
      <c r="E235" s="24">
        <v>270</v>
      </c>
      <c r="F235" s="24">
        <v>280</v>
      </c>
      <c r="G235" s="24">
        <v>270</v>
      </c>
      <c r="H235" s="24">
        <v>300</v>
      </c>
      <c r="I235" s="24">
        <v>310</v>
      </c>
      <c r="J235" s="25">
        <v>290</v>
      </c>
      <c r="K235" s="24">
        <v>290</v>
      </c>
      <c r="L235" s="24">
        <v>320</v>
      </c>
      <c r="M235" s="24">
        <v>300</v>
      </c>
      <c r="N235" s="26">
        <v>290</v>
      </c>
    </row>
    <row r="236" spans="1:14" ht="15.95">
      <c r="A236" s="23" t="s">
        <v>399</v>
      </c>
      <c r="B236" s="13">
        <f t="shared" si="3"/>
        <v>5090</v>
      </c>
      <c r="C236" s="24">
        <v>420</v>
      </c>
      <c r="D236" s="24">
        <v>390</v>
      </c>
      <c r="E236" s="24">
        <v>420</v>
      </c>
      <c r="F236" s="24">
        <v>440</v>
      </c>
      <c r="G236" s="24">
        <v>420</v>
      </c>
      <c r="H236" s="24">
        <v>460</v>
      </c>
      <c r="I236" s="24">
        <v>450</v>
      </c>
      <c r="J236" s="25">
        <v>410</v>
      </c>
      <c r="K236" s="24">
        <v>450</v>
      </c>
      <c r="L236" s="24">
        <v>430</v>
      </c>
      <c r="M236" s="24">
        <v>410</v>
      </c>
      <c r="N236" s="26">
        <v>390</v>
      </c>
    </row>
    <row r="237" spans="1:14" ht="15.95">
      <c r="A237" s="23" t="s">
        <v>400</v>
      </c>
      <c r="B237" s="13">
        <f t="shared" si="3"/>
        <v>2790</v>
      </c>
      <c r="C237" s="24">
        <v>210</v>
      </c>
      <c r="D237" s="24">
        <v>200</v>
      </c>
      <c r="E237" s="24">
        <v>220</v>
      </c>
      <c r="F237" s="24">
        <v>240</v>
      </c>
      <c r="G237" s="24">
        <v>220</v>
      </c>
      <c r="H237" s="24">
        <v>230</v>
      </c>
      <c r="I237" s="24">
        <v>240</v>
      </c>
      <c r="J237" s="25">
        <v>240</v>
      </c>
      <c r="K237" s="24">
        <v>250</v>
      </c>
      <c r="L237" s="24">
        <v>260</v>
      </c>
      <c r="M237" s="24">
        <v>240</v>
      </c>
      <c r="N237" s="26">
        <v>240</v>
      </c>
    </row>
    <row r="238" spans="1:14" ht="15.95">
      <c r="A238" s="23" t="s">
        <v>401</v>
      </c>
      <c r="B238" s="13">
        <f t="shared" si="3"/>
        <v>3360</v>
      </c>
      <c r="C238" s="24">
        <v>270</v>
      </c>
      <c r="D238" s="24">
        <v>260</v>
      </c>
      <c r="E238" s="24">
        <v>270</v>
      </c>
      <c r="F238" s="24">
        <v>270</v>
      </c>
      <c r="G238" s="24">
        <v>280</v>
      </c>
      <c r="H238" s="24">
        <v>300</v>
      </c>
      <c r="I238" s="24">
        <v>270</v>
      </c>
      <c r="J238" s="25">
        <v>280</v>
      </c>
      <c r="K238" s="24">
        <v>280</v>
      </c>
      <c r="L238" s="24">
        <v>320</v>
      </c>
      <c r="M238" s="24">
        <v>270</v>
      </c>
      <c r="N238" s="26">
        <v>290</v>
      </c>
    </row>
    <row r="239" spans="1:14" ht="15.95">
      <c r="A239" s="23" t="s">
        <v>402</v>
      </c>
      <c r="B239" s="13">
        <f t="shared" si="3"/>
        <v>3530</v>
      </c>
      <c r="C239" s="24">
        <v>240</v>
      </c>
      <c r="D239" s="24">
        <v>280</v>
      </c>
      <c r="E239" s="24">
        <v>290</v>
      </c>
      <c r="F239" s="24">
        <v>270</v>
      </c>
      <c r="G239" s="24">
        <v>280</v>
      </c>
      <c r="H239" s="24">
        <v>310</v>
      </c>
      <c r="I239" s="24">
        <v>300</v>
      </c>
      <c r="J239" s="25">
        <v>320</v>
      </c>
      <c r="K239" s="24">
        <v>340</v>
      </c>
      <c r="L239" s="24">
        <v>290</v>
      </c>
      <c r="M239" s="24">
        <v>310</v>
      </c>
      <c r="N239" s="26">
        <v>300</v>
      </c>
    </row>
    <row r="240" spans="1:14" ht="15.95">
      <c r="A240" s="23" t="s">
        <v>403</v>
      </c>
      <c r="B240" s="13">
        <f t="shared" si="3"/>
        <v>4130</v>
      </c>
      <c r="C240" s="24">
        <v>270</v>
      </c>
      <c r="D240" s="24">
        <v>290</v>
      </c>
      <c r="E240" s="24">
        <v>350</v>
      </c>
      <c r="F240" s="24">
        <v>310</v>
      </c>
      <c r="G240" s="24">
        <v>330</v>
      </c>
      <c r="H240" s="24">
        <v>350</v>
      </c>
      <c r="I240" s="24">
        <v>370</v>
      </c>
      <c r="J240" s="25">
        <v>360</v>
      </c>
      <c r="K240" s="24">
        <v>370</v>
      </c>
      <c r="L240" s="24">
        <v>380</v>
      </c>
      <c r="M240" s="24">
        <v>380</v>
      </c>
      <c r="N240" s="26">
        <v>370</v>
      </c>
    </row>
    <row r="241" spans="1:14" ht="15.95">
      <c r="A241" s="19" t="s">
        <v>217</v>
      </c>
      <c r="B241" s="13">
        <f t="shared" si="3"/>
        <v>6230</v>
      </c>
      <c r="C241" s="20">
        <v>460</v>
      </c>
      <c r="D241" s="20">
        <v>460</v>
      </c>
      <c r="E241" s="20">
        <v>480</v>
      </c>
      <c r="F241" s="20">
        <v>480</v>
      </c>
      <c r="G241" s="20">
        <v>560</v>
      </c>
      <c r="H241" s="20">
        <v>560</v>
      </c>
      <c r="I241" s="20">
        <v>540</v>
      </c>
      <c r="J241" s="21">
        <v>540</v>
      </c>
      <c r="K241" s="20">
        <v>520</v>
      </c>
      <c r="L241" s="20">
        <v>530</v>
      </c>
      <c r="M241" s="20">
        <v>590</v>
      </c>
      <c r="N241" s="22">
        <v>510</v>
      </c>
    </row>
    <row r="242" spans="1:14" ht="15.95">
      <c r="A242" s="19" t="s">
        <v>219</v>
      </c>
      <c r="B242" s="13">
        <f t="shared" si="3"/>
        <v>40620</v>
      </c>
      <c r="C242" s="20">
        <v>2930</v>
      </c>
      <c r="D242" s="20">
        <v>3100</v>
      </c>
      <c r="E242" s="20">
        <v>3190</v>
      </c>
      <c r="F242" s="20">
        <v>3360</v>
      </c>
      <c r="G242" s="20">
        <v>3450</v>
      </c>
      <c r="H242" s="20">
        <v>3440</v>
      </c>
      <c r="I242" s="20">
        <v>3410</v>
      </c>
      <c r="J242" s="21">
        <v>3450</v>
      </c>
      <c r="K242" s="20">
        <v>3530</v>
      </c>
      <c r="L242" s="20">
        <v>3720</v>
      </c>
      <c r="M242" s="20">
        <v>3610</v>
      </c>
      <c r="N242" s="22">
        <v>3430</v>
      </c>
    </row>
    <row r="243" spans="1:14" ht="15.95">
      <c r="A243" s="23" t="s">
        <v>404</v>
      </c>
      <c r="B243" s="13">
        <f t="shared" si="3"/>
        <v>2990</v>
      </c>
      <c r="C243" s="24">
        <v>210</v>
      </c>
      <c r="D243" s="24">
        <v>210</v>
      </c>
      <c r="E243" s="24">
        <v>220</v>
      </c>
      <c r="F243" s="24">
        <v>230</v>
      </c>
      <c r="G243" s="24">
        <v>250</v>
      </c>
      <c r="H243" s="24">
        <v>250</v>
      </c>
      <c r="I243" s="24">
        <v>280</v>
      </c>
      <c r="J243" s="25">
        <v>240</v>
      </c>
      <c r="K243" s="24">
        <v>280</v>
      </c>
      <c r="L243" s="24">
        <v>270</v>
      </c>
      <c r="M243" s="24">
        <v>300</v>
      </c>
      <c r="N243" s="26">
        <v>250</v>
      </c>
    </row>
    <row r="244" spans="1:14" ht="15.95">
      <c r="A244" s="23" t="s">
        <v>405</v>
      </c>
      <c r="B244" s="13">
        <f t="shared" si="3"/>
        <v>8240</v>
      </c>
      <c r="C244" s="24">
        <v>630</v>
      </c>
      <c r="D244" s="24">
        <v>630</v>
      </c>
      <c r="E244" s="24">
        <v>630</v>
      </c>
      <c r="F244" s="24">
        <v>690</v>
      </c>
      <c r="G244" s="24">
        <v>720</v>
      </c>
      <c r="H244" s="24">
        <v>710</v>
      </c>
      <c r="I244" s="24">
        <v>650</v>
      </c>
      <c r="J244" s="25">
        <v>670</v>
      </c>
      <c r="K244" s="24">
        <v>680</v>
      </c>
      <c r="L244" s="24">
        <v>830</v>
      </c>
      <c r="M244" s="24">
        <v>710</v>
      </c>
      <c r="N244" s="26">
        <v>690</v>
      </c>
    </row>
    <row r="245" spans="1:14" ht="15.95">
      <c r="A245" s="23" t="s">
        <v>406</v>
      </c>
      <c r="B245" s="13">
        <f t="shared" si="3"/>
        <v>5430</v>
      </c>
      <c r="C245" s="24">
        <v>410</v>
      </c>
      <c r="D245" s="24">
        <v>440</v>
      </c>
      <c r="E245" s="24">
        <v>420</v>
      </c>
      <c r="F245" s="24">
        <v>470</v>
      </c>
      <c r="G245" s="24">
        <v>430</v>
      </c>
      <c r="H245" s="24">
        <v>450</v>
      </c>
      <c r="I245" s="24">
        <v>460</v>
      </c>
      <c r="J245" s="25">
        <v>480</v>
      </c>
      <c r="K245" s="24">
        <v>460</v>
      </c>
      <c r="L245" s="24">
        <v>500</v>
      </c>
      <c r="M245" s="24">
        <v>480</v>
      </c>
      <c r="N245" s="26">
        <v>430</v>
      </c>
    </row>
    <row r="246" spans="1:14" ht="15.95">
      <c r="A246" s="23" t="s">
        <v>407</v>
      </c>
      <c r="B246" s="13">
        <f t="shared" si="3"/>
        <v>8950</v>
      </c>
      <c r="C246" s="24">
        <v>680</v>
      </c>
      <c r="D246" s="24">
        <v>700</v>
      </c>
      <c r="E246" s="24">
        <v>730</v>
      </c>
      <c r="F246" s="24">
        <v>720</v>
      </c>
      <c r="G246" s="24">
        <v>750</v>
      </c>
      <c r="H246" s="24">
        <v>730</v>
      </c>
      <c r="I246" s="24">
        <v>760</v>
      </c>
      <c r="J246" s="25">
        <v>770</v>
      </c>
      <c r="K246" s="24">
        <v>790</v>
      </c>
      <c r="L246" s="24">
        <v>770</v>
      </c>
      <c r="M246" s="24">
        <v>790</v>
      </c>
      <c r="N246" s="26">
        <v>760</v>
      </c>
    </row>
    <row r="247" spans="1:14" ht="15.95">
      <c r="A247" s="23" t="s">
        <v>408</v>
      </c>
      <c r="B247" s="13">
        <f t="shared" si="3"/>
        <v>4820</v>
      </c>
      <c r="C247" s="24">
        <v>350</v>
      </c>
      <c r="D247" s="24">
        <v>340</v>
      </c>
      <c r="E247" s="24">
        <v>410</v>
      </c>
      <c r="F247" s="24">
        <v>410</v>
      </c>
      <c r="G247" s="24">
        <v>430</v>
      </c>
      <c r="H247" s="24">
        <v>430</v>
      </c>
      <c r="I247" s="24">
        <v>390</v>
      </c>
      <c r="J247" s="25">
        <v>400</v>
      </c>
      <c r="K247" s="24">
        <v>400</v>
      </c>
      <c r="L247" s="24">
        <v>430</v>
      </c>
      <c r="M247" s="24">
        <v>390</v>
      </c>
      <c r="N247" s="26">
        <v>440</v>
      </c>
    </row>
    <row r="248" spans="1:14" ht="15.95">
      <c r="A248" s="23" t="s">
        <v>409</v>
      </c>
      <c r="B248" s="13">
        <f t="shared" si="3"/>
        <v>5370</v>
      </c>
      <c r="C248" s="24">
        <v>360</v>
      </c>
      <c r="D248" s="24">
        <v>430</v>
      </c>
      <c r="E248" s="24">
        <v>410</v>
      </c>
      <c r="F248" s="24">
        <v>460</v>
      </c>
      <c r="G248" s="24">
        <v>480</v>
      </c>
      <c r="H248" s="24">
        <v>470</v>
      </c>
      <c r="I248" s="24">
        <v>430</v>
      </c>
      <c r="J248" s="25">
        <v>470</v>
      </c>
      <c r="K248" s="24">
        <v>450</v>
      </c>
      <c r="L248" s="24">
        <v>490</v>
      </c>
      <c r="M248" s="24">
        <v>480</v>
      </c>
      <c r="N248" s="26">
        <v>440</v>
      </c>
    </row>
    <row r="249" spans="1:14" ht="15.95">
      <c r="A249" s="23" t="s">
        <v>410</v>
      </c>
      <c r="B249" s="13">
        <f t="shared" si="3"/>
        <v>4870</v>
      </c>
      <c r="C249" s="24">
        <v>280</v>
      </c>
      <c r="D249" s="24">
        <v>350</v>
      </c>
      <c r="E249" s="24">
        <v>370</v>
      </c>
      <c r="F249" s="24">
        <v>370</v>
      </c>
      <c r="G249" s="24">
        <v>410</v>
      </c>
      <c r="H249" s="24">
        <v>410</v>
      </c>
      <c r="I249" s="24">
        <v>450</v>
      </c>
      <c r="J249" s="25">
        <v>420</v>
      </c>
      <c r="K249" s="24">
        <v>460</v>
      </c>
      <c r="L249" s="24">
        <v>440</v>
      </c>
      <c r="M249" s="24">
        <v>480</v>
      </c>
      <c r="N249" s="26">
        <v>430</v>
      </c>
    </row>
    <row r="250" spans="1:14" ht="15.95">
      <c r="A250" s="19" t="s">
        <v>224</v>
      </c>
      <c r="B250" s="13">
        <f t="shared" si="3"/>
        <v>4820</v>
      </c>
      <c r="C250" s="20">
        <v>340</v>
      </c>
      <c r="D250" s="20">
        <v>370</v>
      </c>
      <c r="E250" s="20">
        <v>400</v>
      </c>
      <c r="F250" s="20">
        <v>400</v>
      </c>
      <c r="G250" s="20">
        <v>360</v>
      </c>
      <c r="H250" s="20">
        <v>440</v>
      </c>
      <c r="I250" s="20">
        <v>380</v>
      </c>
      <c r="J250" s="21">
        <v>430</v>
      </c>
      <c r="K250" s="20">
        <v>440</v>
      </c>
      <c r="L250" s="20">
        <v>430</v>
      </c>
      <c r="M250" s="20">
        <v>400</v>
      </c>
      <c r="N250" s="22">
        <v>430</v>
      </c>
    </row>
    <row r="251" spans="1:14" ht="15.95">
      <c r="A251" s="19" t="s">
        <v>226</v>
      </c>
      <c r="B251" s="13">
        <f t="shared" si="3"/>
        <v>5350</v>
      </c>
      <c r="C251" s="20">
        <v>390</v>
      </c>
      <c r="D251" s="20">
        <v>410</v>
      </c>
      <c r="E251" s="20">
        <v>430</v>
      </c>
      <c r="F251" s="20">
        <v>450</v>
      </c>
      <c r="G251" s="20">
        <v>470</v>
      </c>
      <c r="H251" s="20">
        <v>440</v>
      </c>
      <c r="I251" s="20">
        <v>460</v>
      </c>
      <c r="J251" s="21">
        <v>460</v>
      </c>
      <c r="K251" s="20">
        <v>490</v>
      </c>
      <c r="L251" s="20">
        <v>460</v>
      </c>
      <c r="M251" s="20">
        <v>460</v>
      </c>
      <c r="N251" s="22">
        <v>430</v>
      </c>
    </row>
    <row r="252" spans="1:14" ht="15.95">
      <c r="A252" s="15" t="s">
        <v>73</v>
      </c>
      <c r="B252" s="13">
        <f t="shared" si="3"/>
        <v>271730</v>
      </c>
      <c r="C252" s="16">
        <v>18550</v>
      </c>
      <c r="D252" s="16">
        <v>19330</v>
      </c>
      <c r="E252" s="16">
        <v>20510</v>
      </c>
      <c r="F252" s="16">
        <v>21130</v>
      </c>
      <c r="G252" s="16">
        <v>22450</v>
      </c>
      <c r="H252" s="16">
        <v>23360</v>
      </c>
      <c r="I252" s="16">
        <v>23910</v>
      </c>
      <c r="J252" s="17">
        <v>24050</v>
      </c>
      <c r="K252" s="16">
        <v>24520</v>
      </c>
      <c r="L252" s="16">
        <v>25190</v>
      </c>
      <c r="M252" s="16">
        <v>24890</v>
      </c>
      <c r="N252" s="18">
        <v>23840</v>
      </c>
    </row>
    <row r="253" spans="1:14" ht="15.95">
      <c r="A253" s="19" t="s">
        <v>72</v>
      </c>
      <c r="B253" s="13">
        <f t="shared" si="3"/>
        <v>7000</v>
      </c>
      <c r="C253" s="20">
        <v>510</v>
      </c>
      <c r="D253" s="20">
        <v>510</v>
      </c>
      <c r="E253" s="20">
        <v>540</v>
      </c>
      <c r="F253" s="20">
        <v>550</v>
      </c>
      <c r="G253" s="20">
        <v>570</v>
      </c>
      <c r="H253" s="20">
        <v>620</v>
      </c>
      <c r="I253" s="20">
        <v>640</v>
      </c>
      <c r="J253" s="21">
        <v>600</v>
      </c>
      <c r="K253" s="20">
        <v>630</v>
      </c>
      <c r="L253" s="20">
        <v>650</v>
      </c>
      <c r="M253" s="20">
        <v>590</v>
      </c>
      <c r="N253" s="22">
        <v>590</v>
      </c>
    </row>
    <row r="254" spans="1:14" ht="15.95">
      <c r="A254" s="19" t="s">
        <v>84</v>
      </c>
      <c r="B254" s="13">
        <f t="shared" si="3"/>
        <v>18510</v>
      </c>
      <c r="C254" s="20">
        <v>1280</v>
      </c>
      <c r="D254" s="20">
        <v>1310</v>
      </c>
      <c r="E254" s="20">
        <v>1400</v>
      </c>
      <c r="F254" s="20">
        <v>1410</v>
      </c>
      <c r="G254" s="20">
        <v>1550</v>
      </c>
      <c r="H254" s="20">
        <v>1640</v>
      </c>
      <c r="I254" s="20">
        <v>1570</v>
      </c>
      <c r="J254" s="21">
        <v>1640</v>
      </c>
      <c r="K254" s="20">
        <v>1670</v>
      </c>
      <c r="L254" s="20">
        <v>1760</v>
      </c>
      <c r="M254" s="20">
        <v>1660</v>
      </c>
      <c r="N254" s="22">
        <v>1620</v>
      </c>
    </row>
    <row r="255" spans="1:14" ht="15.95">
      <c r="A255" s="19" t="s">
        <v>90</v>
      </c>
      <c r="B255" s="13">
        <f t="shared" si="3"/>
        <v>26160</v>
      </c>
      <c r="C255" s="20">
        <v>1800</v>
      </c>
      <c r="D255" s="20">
        <v>1840</v>
      </c>
      <c r="E255" s="20">
        <v>1990</v>
      </c>
      <c r="F255" s="20">
        <v>1980</v>
      </c>
      <c r="G255" s="20">
        <v>2180</v>
      </c>
      <c r="H255" s="20">
        <v>2230</v>
      </c>
      <c r="I255" s="20">
        <v>2280</v>
      </c>
      <c r="J255" s="21">
        <v>2290</v>
      </c>
      <c r="K255" s="20">
        <v>2440</v>
      </c>
      <c r="L255" s="20">
        <v>2440</v>
      </c>
      <c r="M255" s="20">
        <v>2430</v>
      </c>
      <c r="N255" s="22">
        <v>2260</v>
      </c>
    </row>
    <row r="256" spans="1:14" ht="15.95">
      <c r="A256" s="19" t="s">
        <v>102</v>
      </c>
      <c r="B256" s="13">
        <f t="shared" si="3"/>
        <v>30430</v>
      </c>
      <c r="C256" s="20">
        <v>2000</v>
      </c>
      <c r="D256" s="20">
        <v>2130</v>
      </c>
      <c r="E256" s="20">
        <v>2280</v>
      </c>
      <c r="F256" s="20">
        <v>2350</v>
      </c>
      <c r="G256" s="20">
        <v>2460</v>
      </c>
      <c r="H256" s="20">
        <v>2540</v>
      </c>
      <c r="I256" s="20">
        <v>2690</v>
      </c>
      <c r="J256" s="21">
        <v>2710</v>
      </c>
      <c r="K256" s="20">
        <v>2750</v>
      </c>
      <c r="L256" s="20">
        <v>2940</v>
      </c>
      <c r="M256" s="20">
        <v>2920</v>
      </c>
      <c r="N256" s="22">
        <v>2660</v>
      </c>
    </row>
    <row r="257" spans="1:14" ht="15.95">
      <c r="A257" s="19" t="s">
        <v>112</v>
      </c>
      <c r="B257" s="13">
        <f t="shared" si="3"/>
        <v>35920</v>
      </c>
      <c r="C257" s="20">
        <v>2390</v>
      </c>
      <c r="D257" s="20">
        <v>2540</v>
      </c>
      <c r="E257" s="20">
        <v>2660</v>
      </c>
      <c r="F257" s="20">
        <v>2750</v>
      </c>
      <c r="G257" s="20">
        <v>2950</v>
      </c>
      <c r="H257" s="20">
        <v>3060</v>
      </c>
      <c r="I257" s="20">
        <v>3090</v>
      </c>
      <c r="J257" s="21">
        <v>3150</v>
      </c>
      <c r="K257" s="20">
        <v>3380</v>
      </c>
      <c r="L257" s="20">
        <v>3420</v>
      </c>
      <c r="M257" s="20">
        <v>3380</v>
      </c>
      <c r="N257" s="22">
        <v>3150</v>
      </c>
    </row>
    <row r="258" spans="1:14" ht="15.95">
      <c r="A258" s="23" t="s">
        <v>411</v>
      </c>
      <c r="B258" s="13">
        <f t="shared" si="3"/>
        <v>6230</v>
      </c>
      <c r="C258" s="24">
        <v>460</v>
      </c>
      <c r="D258" s="24">
        <v>440</v>
      </c>
      <c r="E258" s="24">
        <v>460</v>
      </c>
      <c r="F258" s="24">
        <v>500</v>
      </c>
      <c r="G258" s="24">
        <v>500</v>
      </c>
      <c r="H258" s="24">
        <v>560</v>
      </c>
      <c r="I258" s="24">
        <v>560</v>
      </c>
      <c r="J258" s="25">
        <v>540</v>
      </c>
      <c r="K258" s="24">
        <v>590</v>
      </c>
      <c r="L258" s="24">
        <v>570</v>
      </c>
      <c r="M258" s="24">
        <v>560</v>
      </c>
      <c r="N258" s="26">
        <v>490</v>
      </c>
    </row>
    <row r="259" spans="1:14" ht="15.95">
      <c r="A259" s="23" t="s">
        <v>412</v>
      </c>
      <c r="B259" s="13">
        <f t="shared" si="3"/>
        <v>5400</v>
      </c>
      <c r="C259" s="24">
        <v>350</v>
      </c>
      <c r="D259" s="24">
        <v>380</v>
      </c>
      <c r="E259" s="24">
        <v>410</v>
      </c>
      <c r="F259" s="24">
        <v>440</v>
      </c>
      <c r="G259" s="24">
        <v>430</v>
      </c>
      <c r="H259" s="24">
        <v>480</v>
      </c>
      <c r="I259" s="24">
        <v>450</v>
      </c>
      <c r="J259" s="25">
        <v>470</v>
      </c>
      <c r="K259" s="24">
        <v>500</v>
      </c>
      <c r="L259" s="24">
        <v>510</v>
      </c>
      <c r="M259" s="24">
        <v>490</v>
      </c>
      <c r="N259" s="26">
        <v>490</v>
      </c>
    </row>
    <row r="260" spans="1:14" ht="15.95">
      <c r="A260" s="23" t="s">
        <v>413</v>
      </c>
      <c r="B260" s="13">
        <f t="shared" si="3"/>
        <v>3960</v>
      </c>
      <c r="C260" s="24">
        <v>260</v>
      </c>
      <c r="D260" s="24">
        <v>280</v>
      </c>
      <c r="E260" s="24">
        <v>300</v>
      </c>
      <c r="F260" s="24">
        <v>270</v>
      </c>
      <c r="G260" s="24">
        <v>330</v>
      </c>
      <c r="H260" s="24">
        <v>310</v>
      </c>
      <c r="I260" s="24">
        <v>350</v>
      </c>
      <c r="J260" s="25">
        <v>360</v>
      </c>
      <c r="K260" s="24">
        <v>370</v>
      </c>
      <c r="L260" s="24">
        <v>390</v>
      </c>
      <c r="M260" s="24">
        <v>370</v>
      </c>
      <c r="N260" s="26">
        <v>370</v>
      </c>
    </row>
    <row r="261" spans="1:14" ht="15.95">
      <c r="A261" s="23" t="s">
        <v>414</v>
      </c>
      <c r="B261" s="13">
        <f t="shared" si="3"/>
        <v>5070</v>
      </c>
      <c r="C261" s="24">
        <v>350</v>
      </c>
      <c r="D261" s="24">
        <v>380</v>
      </c>
      <c r="E261" s="24">
        <v>360</v>
      </c>
      <c r="F261" s="24">
        <v>400</v>
      </c>
      <c r="G261" s="24">
        <v>430</v>
      </c>
      <c r="H261" s="24">
        <v>420</v>
      </c>
      <c r="I261" s="24">
        <v>420</v>
      </c>
      <c r="J261" s="25">
        <v>440</v>
      </c>
      <c r="K261" s="24">
        <v>460</v>
      </c>
      <c r="L261" s="24">
        <v>480</v>
      </c>
      <c r="M261" s="24">
        <v>490</v>
      </c>
      <c r="N261" s="26">
        <v>440</v>
      </c>
    </row>
    <row r="262" spans="1:14" ht="15.95">
      <c r="A262" s="23" t="s">
        <v>415</v>
      </c>
      <c r="B262" s="13">
        <f t="shared" ref="B262:B325" si="4">SUM(C262:N262)</f>
        <v>3480</v>
      </c>
      <c r="C262" s="24">
        <v>230</v>
      </c>
      <c r="D262" s="24">
        <v>210</v>
      </c>
      <c r="E262" s="24">
        <v>270</v>
      </c>
      <c r="F262" s="24">
        <v>280</v>
      </c>
      <c r="G262" s="24">
        <v>290</v>
      </c>
      <c r="H262" s="24">
        <v>290</v>
      </c>
      <c r="I262" s="24">
        <v>310</v>
      </c>
      <c r="J262" s="25">
        <v>290</v>
      </c>
      <c r="K262" s="24">
        <v>340</v>
      </c>
      <c r="L262" s="24">
        <v>350</v>
      </c>
      <c r="M262" s="24">
        <v>310</v>
      </c>
      <c r="N262" s="26">
        <v>310</v>
      </c>
    </row>
    <row r="263" spans="1:14" ht="15.95">
      <c r="A263" s="23" t="s">
        <v>416</v>
      </c>
      <c r="B263" s="13">
        <f t="shared" si="4"/>
        <v>6200</v>
      </c>
      <c r="C263" s="24">
        <v>390</v>
      </c>
      <c r="D263" s="24">
        <v>440</v>
      </c>
      <c r="E263" s="24">
        <v>480</v>
      </c>
      <c r="F263" s="24">
        <v>470</v>
      </c>
      <c r="G263" s="24">
        <v>510</v>
      </c>
      <c r="H263" s="24">
        <v>530</v>
      </c>
      <c r="I263" s="24">
        <v>520</v>
      </c>
      <c r="J263" s="25">
        <v>530</v>
      </c>
      <c r="K263" s="24">
        <v>580</v>
      </c>
      <c r="L263" s="24">
        <v>600</v>
      </c>
      <c r="M263" s="24">
        <v>600</v>
      </c>
      <c r="N263" s="26">
        <v>550</v>
      </c>
    </row>
    <row r="264" spans="1:14" ht="15.95">
      <c r="A264" s="23" t="s">
        <v>417</v>
      </c>
      <c r="B264" s="13">
        <f t="shared" si="4"/>
        <v>3420</v>
      </c>
      <c r="C264" s="24">
        <v>200</v>
      </c>
      <c r="D264" s="24">
        <v>230</v>
      </c>
      <c r="E264" s="24">
        <v>220</v>
      </c>
      <c r="F264" s="24">
        <v>240</v>
      </c>
      <c r="G264" s="24">
        <v>290</v>
      </c>
      <c r="H264" s="24">
        <v>290</v>
      </c>
      <c r="I264" s="24">
        <v>280</v>
      </c>
      <c r="J264" s="25">
        <v>330</v>
      </c>
      <c r="K264" s="24">
        <v>340</v>
      </c>
      <c r="L264" s="24">
        <v>340</v>
      </c>
      <c r="M264" s="24">
        <v>350</v>
      </c>
      <c r="N264" s="26">
        <v>310</v>
      </c>
    </row>
    <row r="265" spans="1:14" ht="15.95">
      <c r="A265" s="23" t="s">
        <v>418</v>
      </c>
      <c r="B265" s="13">
        <f t="shared" si="4"/>
        <v>2200</v>
      </c>
      <c r="C265" s="24">
        <v>140</v>
      </c>
      <c r="D265" s="24">
        <v>170</v>
      </c>
      <c r="E265" s="24">
        <v>150</v>
      </c>
      <c r="F265" s="24">
        <v>160</v>
      </c>
      <c r="G265" s="24">
        <v>180</v>
      </c>
      <c r="H265" s="24">
        <v>190</v>
      </c>
      <c r="I265" s="24">
        <v>200</v>
      </c>
      <c r="J265" s="25">
        <v>200</v>
      </c>
      <c r="K265" s="24">
        <v>210</v>
      </c>
      <c r="L265" s="24">
        <v>190</v>
      </c>
      <c r="M265" s="24">
        <v>220</v>
      </c>
      <c r="N265" s="26">
        <v>190</v>
      </c>
    </row>
    <row r="266" spans="1:14" ht="15.95">
      <c r="A266" s="19" t="s">
        <v>114</v>
      </c>
      <c r="B266" s="13">
        <f t="shared" si="4"/>
        <v>15780</v>
      </c>
      <c r="C266" s="20">
        <v>1100</v>
      </c>
      <c r="D266" s="20">
        <v>1100</v>
      </c>
      <c r="E266" s="20">
        <v>1170</v>
      </c>
      <c r="F266" s="20">
        <v>1190</v>
      </c>
      <c r="G266" s="20">
        <v>1330</v>
      </c>
      <c r="H266" s="20">
        <v>1350</v>
      </c>
      <c r="I266" s="20">
        <v>1340</v>
      </c>
      <c r="J266" s="21">
        <v>1390</v>
      </c>
      <c r="K266" s="20">
        <v>1460</v>
      </c>
      <c r="L266" s="20">
        <v>1410</v>
      </c>
      <c r="M266" s="20">
        <v>1460</v>
      </c>
      <c r="N266" s="22">
        <v>1480</v>
      </c>
    </row>
    <row r="267" spans="1:14" ht="15.95">
      <c r="A267" s="19" t="s">
        <v>122</v>
      </c>
      <c r="B267" s="13">
        <f t="shared" si="4"/>
        <v>29050</v>
      </c>
      <c r="C267" s="20">
        <v>1980</v>
      </c>
      <c r="D267" s="20">
        <v>2120</v>
      </c>
      <c r="E267" s="20">
        <v>2220</v>
      </c>
      <c r="F267" s="20">
        <v>2410</v>
      </c>
      <c r="G267" s="20">
        <v>2410</v>
      </c>
      <c r="H267" s="20">
        <v>2480</v>
      </c>
      <c r="I267" s="20">
        <v>2580</v>
      </c>
      <c r="J267" s="21">
        <v>2600</v>
      </c>
      <c r="K267" s="20">
        <v>2560</v>
      </c>
      <c r="L267" s="20">
        <v>2610</v>
      </c>
      <c r="M267" s="20">
        <v>2570</v>
      </c>
      <c r="N267" s="22">
        <v>2510</v>
      </c>
    </row>
    <row r="268" spans="1:14" ht="15.95">
      <c r="A268" s="23" t="s">
        <v>419</v>
      </c>
      <c r="B268" s="13">
        <f t="shared" si="4"/>
        <v>4670</v>
      </c>
      <c r="C268" s="24">
        <v>310</v>
      </c>
      <c r="D268" s="24">
        <v>360</v>
      </c>
      <c r="E268" s="24">
        <v>370</v>
      </c>
      <c r="F268" s="24">
        <v>370</v>
      </c>
      <c r="G268" s="24">
        <v>370</v>
      </c>
      <c r="H268" s="24">
        <v>390</v>
      </c>
      <c r="I268" s="24">
        <v>410</v>
      </c>
      <c r="J268" s="25">
        <v>430</v>
      </c>
      <c r="K268" s="24">
        <v>430</v>
      </c>
      <c r="L268" s="24">
        <v>400</v>
      </c>
      <c r="M268" s="24">
        <v>400</v>
      </c>
      <c r="N268" s="26">
        <v>430</v>
      </c>
    </row>
    <row r="269" spans="1:14" ht="15.95">
      <c r="A269" s="23" t="s">
        <v>420</v>
      </c>
      <c r="B269" s="13">
        <f t="shared" si="4"/>
        <v>2950</v>
      </c>
      <c r="C269" s="24">
        <v>170</v>
      </c>
      <c r="D269" s="24">
        <v>200</v>
      </c>
      <c r="E269" s="24">
        <v>230</v>
      </c>
      <c r="F269" s="24">
        <v>260</v>
      </c>
      <c r="G269" s="24">
        <v>230</v>
      </c>
      <c r="H269" s="24">
        <v>250</v>
      </c>
      <c r="I269" s="24">
        <v>260</v>
      </c>
      <c r="J269" s="25">
        <v>280</v>
      </c>
      <c r="K269" s="24">
        <v>270</v>
      </c>
      <c r="L269" s="24">
        <v>300</v>
      </c>
      <c r="M269" s="24">
        <v>250</v>
      </c>
      <c r="N269" s="26">
        <v>250</v>
      </c>
    </row>
    <row r="270" spans="1:14" ht="15.95">
      <c r="A270" s="23" t="s">
        <v>421</v>
      </c>
      <c r="B270" s="13">
        <f t="shared" si="4"/>
        <v>3970</v>
      </c>
      <c r="C270" s="24">
        <v>280</v>
      </c>
      <c r="D270" s="24">
        <v>280</v>
      </c>
      <c r="E270" s="24">
        <v>300</v>
      </c>
      <c r="F270" s="24">
        <v>330</v>
      </c>
      <c r="G270" s="24">
        <v>330</v>
      </c>
      <c r="H270" s="24">
        <v>360</v>
      </c>
      <c r="I270" s="24">
        <v>330</v>
      </c>
      <c r="J270" s="25">
        <v>350</v>
      </c>
      <c r="K270" s="24">
        <v>350</v>
      </c>
      <c r="L270" s="24">
        <v>320</v>
      </c>
      <c r="M270" s="24">
        <v>400</v>
      </c>
      <c r="N270" s="26">
        <v>340</v>
      </c>
    </row>
    <row r="271" spans="1:14" ht="15.95">
      <c r="A271" s="23" t="s">
        <v>422</v>
      </c>
      <c r="B271" s="13">
        <f t="shared" si="4"/>
        <v>7840</v>
      </c>
      <c r="C271" s="24">
        <v>550</v>
      </c>
      <c r="D271" s="24">
        <v>590</v>
      </c>
      <c r="E271" s="24">
        <v>560</v>
      </c>
      <c r="F271" s="24">
        <v>650</v>
      </c>
      <c r="G271" s="24">
        <v>630</v>
      </c>
      <c r="H271" s="24">
        <v>680</v>
      </c>
      <c r="I271" s="24">
        <v>720</v>
      </c>
      <c r="J271" s="25">
        <v>690</v>
      </c>
      <c r="K271" s="24">
        <v>670</v>
      </c>
      <c r="L271" s="24">
        <v>760</v>
      </c>
      <c r="M271" s="24">
        <v>690</v>
      </c>
      <c r="N271" s="26">
        <v>650</v>
      </c>
    </row>
    <row r="272" spans="1:14" ht="15.95">
      <c r="A272" s="23" t="s">
        <v>423</v>
      </c>
      <c r="B272" s="13">
        <f t="shared" si="4"/>
        <v>4590</v>
      </c>
      <c r="C272" s="24">
        <v>310</v>
      </c>
      <c r="D272" s="24">
        <v>330</v>
      </c>
      <c r="E272" s="24">
        <v>360</v>
      </c>
      <c r="F272" s="24">
        <v>370</v>
      </c>
      <c r="G272" s="24">
        <v>390</v>
      </c>
      <c r="H272" s="24">
        <v>380</v>
      </c>
      <c r="I272" s="24">
        <v>420</v>
      </c>
      <c r="J272" s="25">
        <v>410</v>
      </c>
      <c r="K272" s="24">
        <v>420</v>
      </c>
      <c r="L272" s="24">
        <v>390</v>
      </c>
      <c r="M272" s="24">
        <v>400</v>
      </c>
      <c r="N272" s="26">
        <v>410</v>
      </c>
    </row>
    <row r="273" spans="1:14" ht="15.95">
      <c r="A273" s="23" t="s">
        <v>424</v>
      </c>
      <c r="B273" s="13">
        <f t="shared" si="4"/>
        <v>5010</v>
      </c>
      <c r="C273" s="24">
        <v>350</v>
      </c>
      <c r="D273" s="24">
        <v>360</v>
      </c>
      <c r="E273" s="24">
        <v>390</v>
      </c>
      <c r="F273" s="24">
        <v>430</v>
      </c>
      <c r="G273" s="24">
        <v>460</v>
      </c>
      <c r="H273" s="24">
        <v>410</v>
      </c>
      <c r="I273" s="24">
        <v>440</v>
      </c>
      <c r="J273" s="25">
        <v>450</v>
      </c>
      <c r="K273" s="24">
        <v>420</v>
      </c>
      <c r="L273" s="24">
        <v>450</v>
      </c>
      <c r="M273" s="24">
        <v>430</v>
      </c>
      <c r="N273" s="26">
        <v>420</v>
      </c>
    </row>
    <row r="274" spans="1:14" ht="15.95">
      <c r="A274" s="19" t="s">
        <v>137</v>
      </c>
      <c r="B274" s="118">
        <v>30</v>
      </c>
      <c r="C274" s="20">
        <v>0</v>
      </c>
      <c r="D274" s="20">
        <v>0</v>
      </c>
      <c r="E274" s="20">
        <v>0</v>
      </c>
      <c r="F274" s="20">
        <v>0</v>
      </c>
      <c r="G274" s="20">
        <v>0</v>
      </c>
      <c r="H274" s="20">
        <v>0</v>
      </c>
      <c r="I274" s="20">
        <v>0</v>
      </c>
      <c r="J274" s="21">
        <v>0</v>
      </c>
      <c r="K274" s="20">
        <v>0</v>
      </c>
      <c r="L274" s="20">
        <v>0</v>
      </c>
      <c r="M274" s="20">
        <v>0</v>
      </c>
      <c r="N274" s="22">
        <v>0</v>
      </c>
    </row>
    <row r="275" spans="1:14" ht="15.95">
      <c r="A275" s="19" t="s">
        <v>164</v>
      </c>
      <c r="B275" s="13">
        <f t="shared" si="4"/>
        <v>9380</v>
      </c>
      <c r="C275" s="20">
        <v>680</v>
      </c>
      <c r="D275" s="20">
        <v>700</v>
      </c>
      <c r="E275" s="20">
        <v>710</v>
      </c>
      <c r="F275" s="20">
        <v>690</v>
      </c>
      <c r="G275" s="20">
        <v>780</v>
      </c>
      <c r="H275" s="20">
        <v>800</v>
      </c>
      <c r="I275" s="20">
        <v>860</v>
      </c>
      <c r="J275" s="21">
        <v>790</v>
      </c>
      <c r="K275" s="20">
        <v>820</v>
      </c>
      <c r="L275" s="20">
        <v>830</v>
      </c>
      <c r="M275" s="20">
        <v>900</v>
      </c>
      <c r="N275" s="22">
        <v>820</v>
      </c>
    </row>
    <row r="276" spans="1:14" ht="15.95">
      <c r="A276" s="19" t="s">
        <v>173</v>
      </c>
      <c r="B276" s="13">
        <f t="shared" si="4"/>
        <v>15890</v>
      </c>
      <c r="C276" s="20">
        <v>1050</v>
      </c>
      <c r="D276" s="20">
        <v>1080</v>
      </c>
      <c r="E276" s="20">
        <v>1210</v>
      </c>
      <c r="F276" s="20">
        <v>1240</v>
      </c>
      <c r="G276" s="20">
        <v>1270</v>
      </c>
      <c r="H276" s="20">
        <v>1350</v>
      </c>
      <c r="I276" s="20">
        <v>1440</v>
      </c>
      <c r="J276" s="21">
        <v>1420</v>
      </c>
      <c r="K276" s="20">
        <v>1400</v>
      </c>
      <c r="L276" s="20">
        <v>1520</v>
      </c>
      <c r="M276" s="20">
        <v>1490</v>
      </c>
      <c r="N276" s="22">
        <v>1420</v>
      </c>
    </row>
    <row r="277" spans="1:14" ht="15.95">
      <c r="A277" s="19" t="s">
        <v>189</v>
      </c>
      <c r="B277" s="13">
        <f t="shared" si="4"/>
        <v>27750</v>
      </c>
      <c r="C277" s="20">
        <v>1950</v>
      </c>
      <c r="D277" s="20">
        <v>2040</v>
      </c>
      <c r="E277" s="20">
        <v>2070</v>
      </c>
      <c r="F277" s="20">
        <v>2150</v>
      </c>
      <c r="G277" s="20">
        <v>2390</v>
      </c>
      <c r="H277" s="20">
        <v>2350</v>
      </c>
      <c r="I277" s="20">
        <v>2500</v>
      </c>
      <c r="J277" s="21">
        <v>2470</v>
      </c>
      <c r="K277" s="20">
        <v>2460</v>
      </c>
      <c r="L277" s="20">
        <v>2480</v>
      </c>
      <c r="M277" s="20">
        <v>2530</v>
      </c>
      <c r="N277" s="22">
        <v>2360</v>
      </c>
    </row>
    <row r="278" spans="1:14" ht="15.95">
      <c r="A278" s="19" t="s">
        <v>190</v>
      </c>
      <c r="B278" s="13">
        <f t="shared" si="4"/>
        <v>12900</v>
      </c>
      <c r="C278" s="20">
        <v>950</v>
      </c>
      <c r="D278" s="20">
        <v>930</v>
      </c>
      <c r="E278" s="20">
        <v>1000</v>
      </c>
      <c r="F278" s="20">
        <v>1060</v>
      </c>
      <c r="G278" s="20">
        <v>1110</v>
      </c>
      <c r="H278" s="20">
        <v>1150</v>
      </c>
      <c r="I278" s="20">
        <v>1120</v>
      </c>
      <c r="J278" s="21">
        <v>1080</v>
      </c>
      <c r="K278" s="20">
        <v>1160</v>
      </c>
      <c r="L278" s="20">
        <v>1120</v>
      </c>
      <c r="M278" s="20">
        <v>1090</v>
      </c>
      <c r="N278" s="22">
        <v>1130</v>
      </c>
    </row>
    <row r="279" spans="1:14" ht="15.95">
      <c r="A279" s="19" t="s">
        <v>204</v>
      </c>
      <c r="B279" s="13">
        <f t="shared" si="4"/>
        <v>13110</v>
      </c>
      <c r="C279" s="20">
        <v>900</v>
      </c>
      <c r="D279" s="20">
        <v>940</v>
      </c>
      <c r="E279" s="20">
        <v>960</v>
      </c>
      <c r="F279" s="20">
        <v>1070</v>
      </c>
      <c r="G279" s="20">
        <v>1100</v>
      </c>
      <c r="H279" s="20">
        <v>1140</v>
      </c>
      <c r="I279" s="20">
        <v>1180</v>
      </c>
      <c r="J279" s="21">
        <v>1130</v>
      </c>
      <c r="K279" s="20">
        <v>1190</v>
      </c>
      <c r="L279" s="20">
        <v>1210</v>
      </c>
      <c r="M279" s="20">
        <v>1170</v>
      </c>
      <c r="N279" s="22">
        <v>1120</v>
      </c>
    </row>
    <row r="280" spans="1:14" ht="15.95">
      <c r="A280" s="19" t="s">
        <v>208</v>
      </c>
      <c r="B280" s="13">
        <f t="shared" si="4"/>
        <v>8130</v>
      </c>
      <c r="C280" s="20">
        <v>520</v>
      </c>
      <c r="D280" s="20">
        <v>550</v>
      </c>
      <c r="E280" s="20">
        <v>600</v>
      </c>
      <c r="F280" s="20">
        <v>640</v>
      </c>
      <c r="G280" s="20">
        <v>620</v>
      </c>
      <c r="H280" s="20">
        <v>730</v>
      </c>
      <c r="I280" s="20">
        <v>720</v>
      </c>
      <c r="J280" s="21">
        <v>770</v>
      </c>
      <c r="K280" s="20">
        <v>720</v>
      </c>
      <c r="L280" s="20">
        <v>760</v>
      </c>
      <c r="M280" s="20">
        <v>740</v>
      </c>
      <c r="N280" s="22">
        <v>760</v>
      </c>
    </row>
    <row r="281" spans="1:14" ht="15.95">
      <c r="A281" s="19" t="s">
        <v>223</v>
      </c>
      <c r="B281" s="13">
        <f t="shared" si="4"/>
        <v>21670</v>
      </c>
      <c r="C281" s="20">
        <v>1440</v>
      </c>
      <c r="D281" s="20">
        <v>1540</v>
      </c>
      <c r="E281" s="20">
        <v>1700</v>
      </c>
      <c r="F281" s="20">
        <v>1640</v>
      </c>
      <c r="G281" s="20">
        <v>1720</v>
      </c>
      <c r="H281" s="20">
        <v>1920</v>
      </c>
      <c r="I281" s="20">
        <v>1900</v>
      </c>
      <c r="J281" s="21">
        <v>1990</v>
      </c>
      <c r="K281" s="20">
        <v>1880</v>
      </c>
      <c r="L281" s="20">
        <v>2040</v>
      </c>
      <c r="M281" s="20">
        <v>1950</v>
      </c>
      <c r="N281" s="22">
        <v>1950</v>
      </c>
    </row>
    <row r="282" spans="1:14" ht="15.95">
      <c r="A282" s="15" t="s">
        <v>79</v>
      </c>
      <c r="B282" s="13">
        <f t="shared" si="4"/>
        <v>428370</v>
      </c>
      <c r="C282" s="16">
        <v>30010</v>
      </c>
      <c r="D282" s="16">
        <v>31890</v>
      </c>
      <c r="E282" s="16">
        <v>33310</v>
      </c>
      <c r="F282" s="16">
        <v>34400</v>
      </c>
      <c r="G282" s="16">
        <v>35870</v>
      </c>
      <c r="H282" s="16">
        <v>36810</v>
      </c>
      <c r="I282" s="16">
        <v>36750</v>
      </c>
      <c r="J282" s="17">
        <v>37610</v>
      </c>
      <c r="K282" s="16">
        <v>38350</v>
      </c>
      <c r="L282" s="16">
        <v>38670</v>
      </c>
      <c r="M282" s="16">
        <v>38060</v>
      </c>
      <c r="N282" s="18">
        <v>36640</v>
      </c>
    </row>
    <row r="283" spans="1:14" ht="15.95">
      <c r="A283" s="19" t="s">
        <v>78</v>
      </c>
      <c r="B283" s="13">
        <f t="shared" si="4"/>
        <v>119420</v>
      </c>
      <c r="C283" s="20">
        <v>8180</v>
      </c>
      <c r="D283" s="20">
        <v>8660</v>
      </c>
      <c r="E283" s="20">
        <v>9030</v>
      </c>
      <c r="F283" s="20">
        <v>9460</v>
      </c>
      <c r="G283" s="20">
        <v>10010</v>
      </c>
      <c r="H283" s="20">
        <v>10310</v>
      </c>
      <c r="I283" s="20">
        <v>10380</v>
      </c>
      <c r="J283" s="21">
        <v>10560</v>
      </c>
      <c r="K283" s="20">
        <v>10770</v>
      </c>
      <c r="L283" s="20">
        <v>10860</v>
      </c>
      <c r="M283" s="20">
        <v>10800</v>
      </c>
      <c r="N283" s="22">
        <v>10400</v>
      </c>
    </row>
    <row r="284" spans="1:14" ht="15.95">
      <c r="A284" s="19" t="s">
        <v>105</v>
      </c>
      <c r="B284" s="13">
        <f t="shared" si="4"/>
        <v>27420</v>
      </c>
      <c r="C284" s="20">
        <v>1940</v>
      </c>
      <c r="D284" s="20">
        <v>1980</v>
      </c>
      <c r="E284" s="20">
        <v>2150</v>
      </c>
      <c r="F284" s="20">
        <v>2220</v>
      </c>
      <c r="G284" s="20">
        <v>2240</v>
      </c>
      <c r="H284" s="20">
        <v>2370</v>
      </c>
      <c r="I284" s="20">
        <v>2360</v>
      </c>
      <c r="J284" s="21">
        <v>2360</v>
      </c>
      <c r="K284" s="20">
        <v>2430</v>
      </c>
      <c r="L284" s="20">
        <v>2450</v>
      </c>
      <c r="M284" s="20">
        <v>2440</v>
      </c>
      <c r="N284" s="22">
        <v>2480</v>
      </c>
    </row>
    <row r="285" spans="1:14" ht="15.95">
      <c r="A285" s="19" t="s">
        <v>115</v>
      </c>
      <c r="B285" s="13">
        <f t="shared" si="4"/>
        <v>23030</v>
      </c>
      <c r="C285" s="20">
        <v>1600</v>
      </c>
      <c r="D285" s="20">
        <v>1720</v>
      </c>
      <c r="E285" s="20">
        <v>1840</v>
      </c>
      <c r="F285" s="20">
        <v>1850</v>
      </c>
      <c r="G285" s="20">
        <v>2050</v>
      </c>
      <c r="H285" s="20">
        <v>1920</v>
      </c>
      <c r="I285" s="20">
        <v>1930</v>
      </c>
      <c r="J285" s="21">
        <v>2030</v>
      </c>
      <c r="K285" s="20">
        <v>2140</v>
      </c>
      <c r="L285" s="20">
        <v>2070</v>
      </c>
      <c r="M285" s="20">
        <v>1970</v>
      </c>
      <c r="N285" s="22">
        <v>1910</v>
      </c>
    </row>
    <row r="286" spans="1:14" ht="15.95">
      <c r="A286" s="19" t="s">
        <v>132</v>
      </c>
      <c r="B286" s="13">
        <f t="shared" si="4"/>
        <v>8440</v>
      </c>
      <c r="C286" s="20">
        <v>610</v>
      </c>
      <c r="D286" s="20">
        <v>580</v>
      </c>
      <c r="E286" s="20">
        <v>650</v>
      </c>
      <c r="F286" s="20">
        <v>720</v>
      </c>
      <c r="G286" s="20">
        <v>750</v>
      </c>
      <c r="H286" s="20">
        <v>720</v>
      </c>
      <c r="I286" s="20">
        <v>690</v>
      </c>
      <c r="J286" s="21">
        <v>740</v>
      </c>
      <c r="K286" s="20">
        <v>730</v>
      </c>
      <c r="L286" s="20">
        <v>780</v>
      </c>
      <c r="M286" s="20">
        <v>740</v>
      </c>
      <c r="N286" s="22">
        <v>730</v>
      </c>
    </row>
    <row r="287" spans="1:14" ht="15.95">
      <c r="A287" s="19" t="s">
        <v>183</v>
      </c>
      <c r="B287" s="13">
        <f t="shared" si="4"/>
        <v>33270</v>
      </c>
      <c r="C287" s="20">
        <v>2290</v>
      </c>
      <c r="D287" s="20">
        <v>2510</v>
      </c>
      <c r="E287" s="20">
        <v>2510</v>
      </c>
      <c r="F287" s="20">
        <v>2600</v>
      </c>
      <c r="G287" s="20">
        <v>2810</v>
      </c>
      <c r="H287" s="20">
        <v>2880</v>
      </c>
      <c r="I287" s="20">
        <v>2900</v>
      </c>
      <c r="J287" s="21">
        <v>2890</v>
      </c>
      <c r="K287" s="20">
        <v>3030</v>
      </c>
      <c r="L287" s="20">
        <v>3040</v>
      </c>
      <c r="M287" s="20">
        <v>2960</v>
      </c>
      <c r="N287" s="22">
        <v>2850</v>
      </c>
    </row>
    <row r="288" spans="1:14" ht="15.95">
      <c r="A288" s="19" t="s">
        <v>186</v>
      </c>
      <c r="B288" s="13">
        <f t="shared" si="4"/>
        <v>13500</v>
      </c>
      <c r="C288" s="20">
        <v>960</v>
      </c>
      <c r="D288" s="20">
        <v>970</v>
      </c>
      <c r="E288" s="20">
        <v>1030</v>
      </c>
      <c r="F288" s="20">
        <v>1130</v>
      </c>
      <c r="G288" s="20">
        <v>1130</v>
      </c>
      <c r="H288" s="20">
        <v>1220</v>
      </c>
      <c r="I288" s="20">
        <v>1140</v>
      </c>
      <c r="J288" s="21">
        <v>1140</v>
      </c>
      <c r="K288" s="20">
        <v>1200</v>
      </c>
      <c r="L288" s="20">
        <v>1250</v>
      </c>
      <c r="M288" s="20">
        <v>1170</v>
      </c>
      <c r="N288" s="22">
        <v>1160</v>
      </c>
    </row>
    <row r="289" spans="1:14" ht="15.95">
      <c r="A289" s="19" t="s">
        <v>188</v>
      </c>
      <c r="B289" s="13">
        <f t="shared" si="4"/>
        <v>11580</v>
      </c>
      <c r="C289" s="20">
        <v>800</v>
      </c>
      <c r="D289" s="20">
        <v>870</v>
      </c>
      <c r="E289" s="20">
        <v>870</v>
      </c>
      <c r="F289" s="20">
        <v>980</v>
      </c>
      <c r="G289" s="20">
        <v>910</v>
      </c>
      <c r="H289" s="20">
        <v>1040</v>
      </c>
      <c r="I289" s="20">
        <v>940</v>
      </c>
      <c r="J289" s="21">
        <v>1060</v>
      </c>
      <c r="K289" s="20">
        <v>1060</v>
      </c>
      <c r="L289" s="20">
        <v>1050</v>
      </c>
      <c r="M289" s="20">
        <v>1010</v>
      </c>
      <c r="N289" s="22">
        <v>990</v>
      </c>
    </row>
    <row r="290" spans="1:14" ht="15.95">
      <c r="A290" s="19" t="s">
        <v>196</v>
      </c>
      <c r="B290" s="13">
        <f t="shared" si="4"/>
        <v>43870</v>
      </c>
      <c r="C290" s="20">
        <v>3150</v>
      </c>
      <c r="D290" s="20">
        <v>3460</v>
      </c>
      <c r="E290" s="20">
        <v>3450</v>
      </c>
      <c r="F290" s="20">
        <v>3530</v>
      </c>
      <c r="G290" s="20">
        <v>3670</v>
      </c>
      <c r="H290" s="20">
        <v>3790</v>
      </c>
      <c r="I290" s="20">
        <v>3600</v>
      </c>
      <c r="J290" s="21">
        <v>3830</v>
      </c>
      <c r="K290" s="20">
        <v>3900</v>
      </c>
      <c r="L290" s="20">
        <v>3930</v>
      </c>
      <c r="M290" s="20">
        <v>3920</v>
      </c>
      <c r="N290" s="22">
        <v>3640</v>
      </c>
    </row>
    <row r="291" spans="1:14" ht="15.95">
      <c r="A291" s="23" t="s">
        <v>425</v>
      </c>
      <c r="B291" s="13">
        <f t="shared" si="4"/>
        <v>6130</v>
      </c>
      <c r="C291" s="24">
        <v>470</v>
      </c>
      <c r="D291" s="24">
        <v>490</v>
      </c>
      <c r="E291" s="24">
        <v>510</v>
      </c>
      <c r="F291" s="24">
        <v>500</v>
      </c>
      <c r="G291" s="24">
        <v>500</v>
      </c>
      <c r="H291" s="24">
        <v>500</v>
      </c>
      <c r="I291" s="24">
        <v>470</v>
      </c>
      <c r="J291" s="25">
        <v>520</v>
      </c>
      <c r="K291" s="24">
        <v>530</v>
      </c>
      <c r="L291" s="24">
        <v>570</v>
      </c>
      <c r="M291" s="24">
        <v>520</v>
      </c>
      <c r="N291" s="26">
        <v>550</v>
      </c>
    </row>
    <row r="292" spans="1:14" ht="15.95">
      <c r="A292" s="23" t="s">
        <v>426</v>
      </c>
      <c r="B292" s="13">
        <f t="shared" si="4"/>
        <v>7750</v>
      </c>
      <c r="C292" s="24">
        <v>540</v>
      </c>
      <c r="D292" s="24">
        <v>620</v>
      </c>
      <c r="E292" s="24">
        <v>610</v>
      </c>
      <c r="F292" s="24">
        <v>620</v>
      </c>
      <c r="G292" s="24">
        <v>650</v>
      </c>
      <c r="H292" s="24">
        <v>690</v>
      </c>
      <c r="I292" s="24">
        <v>660</v>
      </c>
      <c r="J292" s="25">
        <v>670</v>
      </c>
      <c r="K292" s="24">
        <v>690</v>
      </c>
      <c r="L292" s="24">
        <v>680</v>
      </c>
      <c r="M292" s="24">
        <v>680</v>
      </c>
      <c r="N292" s="26">
        <v>640</v>
      </c>
    </row>
    <row r="293" spans="1:14" ht="15.95">
      <c r="A293" s="23" t="s">
        <v>427</v>
      </c>
      <c r="B293" s="13">
        <f t="shared" si="4"/>
        <v>4540</v>
      </c>
      <c r="C293" s="24">
        <v>320</v>
      </c>
      <c r="D293" s="24">
        <v>360</v>
      </c>
      <c r="E293" s="24">
        <v>370</v>
      </c>
      <c r="F293" s="24">
        <v>340</v>
      </c>
      <c r="G293" s="24">
        <v>420</v>
      </c>
      <c r="H293" s="24">
        <v>350</v>
      </c>
      <c r="I293" s="24">
        <v>400</v>
      </c>
      <c r="J293" s="25">
        <v>390</v>
      </c>
      <c r="K293" s="24">
        <v>420</v>
      </c>
      <c r="L293" s="24">
        <v>380</v>
      </c>
      <c r="M293" s="24">
        <v>410</v>
      </c>
      <c r="N293" s="26">
        <v>380</v>
      </c>
    </row>
    <row r="294" spans="1:14" ht="15.95">
      <c r="A294" s="23" t="s">
        <v>428</v>
      </c>
      <c r="B294" s="13">
        <f t="shared" si="4"/>
        <v>6290</v>
      </c>
      <c r="C294" s="24">
        <v>410</v>
      </c>
      <c r="D294" s="24">
        <v>490</v>
      </c>
      <c r="E294" s="24">
        <v>470</v>
      </c>
      <c r="F294" s="24">
        <v>480</v>
      </c>
      <c r="G294" s="24">
        <v>530</v>
      </c>
      <c r="H294" s="24">
        <v>570</v>
      </c>
      <c r="I294" s="24">
        <v>510</v>
      </c>
      <c r="J294" s="25">
        <v>580</v>
      </c>
      <c r="K294" s="24">
        <v>560</v>
      </c>
      <c r="L294" s="24">
        <v>590</v>
      </c>
      <c r="M294" s="24">
        <v>580</v>
      </c>
      <c r="N294" s="26">
        <v>520</v>
      </c>
    </row>
    <row r="295" spans="1:14" ht="15.95">
      <c r="A295" s="23" t="s">
        <v>429</v>
      </c>
      <c r="B295" s="13">
        <f t="shared" si="4"/>
        <v>4450</v>
      </c>
      <c r="C295" s="24">
        <v>360</v>
      </c>
      <c r="D295" s="24">
        <v>350</v>
      </c>
      <c r="E295" s="24">
        <v>330</v>
      </c>
      <c r="F295" s="24">
        <v>380</v>
      </c>
      <c r="G295" s="24">
        <v>360</v>
      </c>
      <c r="H295" s="24">
        <v>380</v>
      </c>
      <c r="I295" s="24">
        <v>340</v>
      </c>
      <c r="J295" s="25">
        <v>420</v>
      </c>
      <c r="K295" s="24">
        <v>400</v>
      </c>
      <c r="L295" s="24">
        <v>400</v>
      </c>
      <c r="M295" s="24">
        <v>380</v>
      </c>
      <c r="N295" s="26">
        <v>350</v>
      </c>
    </row>
    <row r="296" spans="1:14" ht="15.95">
      <c r="A296" s="23" t="s">
        <v>430</v>
      </c>
      <c r="B296" s="13">
        <f t="shared" si="4"/>
        <v>6090</v>
      </c>
      <c r="C296" s="24">
        <v>430</v>
      </c>
      <c r="D296" s="24">
        <v>500</v>
      </c>
      <c r="E296" s="24">
        <v>520</v>
      </c>
      <c r="F296" s="24">
        <v>500</v>
      </c>
      <c r="G296" s="24">
        <v>480</v>
      </c>
      <c r="H296" s="24">
        <v>550</v>
      </c>
      <c r="I296" s="24">
        <v>520</v>
      </c>
      <c r="J296" s="25">
        <v>510</v>
      </c>
      <c r="K296" s="24">
        <v>540</v>
      </c>
      <c r="L296" s="24">
        <v>520</v>
      </c>
      <c r="M296" s="24">
        <v>540</v>
      </c>
      <c r="N296" s="26">
        <v>480</v>
      </c>
    </row>
    <row r="297" spans="1:14" ht="15.95">
      <c r="A297" s="23" t="s">
        <v>431</v>
      </c>
      <c r="B297" s="13">
        <f t="shared" si="4"/>
        <v>3520</v>
      </c>
      <c r="C297" s="24">
        <v>230</v>
      </c>
      <c r="D297" s="24">
        <v>250</v>
      </c>
      <c r="E297" s="24">
        <v>250</v>
      </c>
      <c r="F297" s="24">
        <v>270</v>
      </c>
      <c r="G297" s="24">
        <v>300</v>
      </c>
      <c r="H297" s="24">
        <v>310</v>
      </c>
      <c r="I297" s="24">
        <v>300</v>
      </c>
      <c r="J297" s="25">
        <v>340</v>
      </c>
      <c r="K297" s="24">
        <v>330</v>
      </c>
      <c r="L297" s="24">
        <v>320</v>
      </c>
      <c r="M297" s="24">
        <v>340</v>
      </c>
      <c r="N297" s="26">
        <v>280</v>
      </c>
    </row>
    <row r="298" spans="1:14" ht="15.95">
      <c r="A298" s="23" t="s">
        <v>432</v>
      </c>
      <c r="B298" s="13">
        <f t="shared" si="4"/>
        <v>5140</v>
      </c>
      <c r="C298" s="24">
        <v>390</v>
      </c>
      <c r="D298" s="24">
        <v>410</v>
      </c>
      <c r="E298" s="24">
        <v>400</v>
      </c>
      <c r="F298" s="24">
        <v>430</v>
      </c>
      <c r="G298" s="24">
        <v>430</v>
      </c>
      <c r="H298" s="24">
        <v>450</v>
      </c>
      <c r="I298" s="24">
        <v>410</v>
      </c>
      <c r="J298" s="25">
        <v>420</v>
      </c>
      <c r="K298" s="24">
        <v>430</v>
      </c>
      <c r="L298" s="24">
        <v>470</v>
      </c>
      <c r="M298" s="24">
        <v>450</v>
      </c>
      <c r="N298" s="26">
        <v>450</v>
      </c>
    </row>
    <row r="299" spans="1:14" ht="15.95">
      <c r="A299" s="19" t="s">
        <v>199</v>
      </c>
      <c r="B299" s="13">
        <f t="shared" si="4"/>
        <v>22910</v>
      </c>
      <c r="C299" s="20">
        <v>1630</v>
      </c>
      <c r="D299" s="20">
        <v>1770</v>
      </c>
      <c r="E299" s="20">
        <v>1770</v>
      </c>
      <c r="F299" s="20">
        <v>1790</v>
      </c>
      <c r="G299" s="20">
        <v>1820</v>
      </c>
      <c r="H299" s="20">
        <v>2010</v>
      </c>
      <c r="I299" s="20">
        <v>2000</v>
      </c>
      <c r="J299" s="21">
        <v>2070</v>
      </c>
      <c r="K299" s="20">
        <v>2010</v>
      </c>
      <c r="L299" s="20">
        <v>2070</v>
      </c>
      <c r="M299" s="20">
        <v>2080</v>
      </c>
      <c r="N299" s="22">
        <v>1890</v>
      </c>
    </row>
    <row r="300" spans="1:14" ht="15.95">
      <c r="A300" s="19" t="s">
        <v>206</v>
      </c>
      <c r="B300" s="13">
        <f t="shared" si="4"/>
        <v>14610</v>
      </c>
      <c r="C300" s="20">
        <v>970</v>
      </c>
      <c r="D300" s="20">
        <v>1100</v>
      </c>
      <c r="E300" s="20">
        <v>1140</v>
      </c>
      <c r="F300" s="20">
        <v>1190</v>
      </c>
      <c r="G300" s="20">
        <v>1260</v>
      </c>
      <c r="H300" s="20">
        <v>1190</v>
      </c>
      <c r="I300" s="20">
        <v>1270</v>
      </c>
      <c r="J300" s="21">
        <v>1280</v>
      </c>
      <c r="K300" s="20">
        <v>1310</v>
      </c>
      <c r="L300" s="20">
        <v>1310</v>
      </c>
      <c r="M300" s="20">
        <v>1330</v>
      </c>
      <c r="N300" s="22">
        <v>1260</v>
      </c>
    </row>
    <row r="301" spans="1:14" ht="15.95">
      <c r="A301" s="19" t="s">
        <v>212</v>
      </c>
      <c r="B301" s="13">
        <f t="shared" si="4"/>
        <v>27020</v>
      </c>
      <c r="C301" s="20">
        <v>1950</v>
      </c>
      <c r="D301" s="20">
        <v>2110</v>
      </c>
      <c r="E301" s="20">
        <v>2190</v>
      </c>
      <c r="F301" s="20">
        <v>2130</v>
      </c>
      <c r="G301" s="20">
        <v>2310</v>
      </c>
      <c r="H301" s="20">
        <v>2240</v>
      </c>
      <c r="I301" s="20">
        <v>2330</v>
      </c>
      <c r="J301" s="21">
        <v>2340</v>
      </c>
      <c r="K301" s="20">
        <v>2360</v>
      </c>
      <c r="L301" s="20">
        <v>2420</v>
      </c>
      <c r="M301" s="20">
        <v>2340</v>
      </c>
      <c r="N301" s="22">
        <v>2300</v>
      </c>
    </row>
    <row r="302" spans="1:14" ht="15.95">
      <c r="A302" s="19" t="s">
        <v>216</v>
      </c>
      <c r="B302" s="13">
        <f t="shared" si="4"/>
        <v>28950</v>
      </c>
      <c r="C302" s="20">
        <v>2110</v>
      </c>
      <c r="D302" s="20">
        <v>2230</v>
      </c>
      <c r="E302" s="20">
        <v>2300</v>
      </c>
      <c r="F302" s="20">
        <v>2400</v>
      </c>
      <c r="G302" s="20">
        <v>2400</v>
      </c>
      <c r="H302" s="20">
        <v>2500</v>
      </c>
      <c r="I302" s="20">
        <v>2440</v>
      </c>
      <c r="J302" s="21">
        <v>2470</v>
      </c>
      <c r="K302" s="20">
        <v>2590</v>
      </c>
      <c r="L302" s="20">
        <v>2550</v>
      </c>
      <c r="M302" s="20">
        <v>2560</v>
      </c>
      <c r="N302" s="22">
        <v>2400</v>
      </c>
    </row>
    <row r="303" spans="1:14" ht="15.95">
      <c r="A303" s="23" t="s">
        <v>433</v>
      </c>
      <c r="B303" s="13">
        <f t="shared" si="4"/>
        <v>3370</v>
      </c>
      <c r="C303" s="24">
        <v>260</v>
      </c>
      <c r="D303" s="24">
        <v>260</v>
      </c>
      <c r="E303" s="24">
        <v>260</v>
      </c>
      <c r="F303" s="24">
        <v>270</v>
      </c>
      <c r="G303" s="24">
        <v>290</v>
      </c>
      <c r="H303" s="24">
        <v>280</v>
      </c>
      <c r="I303" s="24">
        <v>280</v>
      </c>
      <c r="J303" s="25">
        <v>280</v>
      </c>
      <c r="K303" s="24">
        <v>310</v>
      </c>
      <c r="L303" s="24">
        <v>310</v>
      </c>
      <c r="M303" s="24">
        <v>300</v>
      </c>
      <c r="N303" s="26">
        <v>270</v>
      </c>
    </row>
    <row r="304" spans="1:14" ht="15.95">
      <c r="A304" s="23" t="s">
        <v>434</v>
      </c>
      <c r="B304" s="13">
        <f t="shared" si="4"/>
        <v>9310</v>
      </c>
      <c r="C304" s="24">
        <v>700</v>
      </c>
      <c r="D304" s="24">
        <v>720</v>
      </c>
      <c r="E304" s="24">
        <v>760</v>
      </c>
      <c r="F304" s="24">
        <v>740</v>
      </c>
      <c r="G304" s="24">
        <v>780</v>
      </c>
      <c r="H304" s="24">
        <v>840</v>
      </c>
      <c r="I304" s="24">
        <v>740</v>
      </c>
      <c r="J304" s="25">
        <v>820</v>
      </c>
      <c r="K304" s="24">
        <v>820</v>
      </c>
      <c r="L304" s="24">
        <v>770</v>
      </c>
      <c r="M304" s="24">
        <v>860</v>
      </c>
      <c r="N304" s="26">
        <v>760</v>
      </c>
    </row>
    <row r="305" spans="1:14" ht="15.95">
      <c r="A305" s="23" t="s">
        <v>435</v>
      </c>
      <c r="B305" s="13">
        <f t="shared" si="4"/>
        <v>5650</v>
      </c>
      <c r="C305" s="24">
        <v>380</v>
      </c>
      <c r="D305" s="24">
        <v>410</v>
      </c>
      <c r="E305" s="24">
        <v>420</v>
      </c>
      <c r="F305" s="24">
        <v>490</v>
      </c>
      <c r="G305" s="24">
        <v>440</v>
      </c>
      <c r="H305" s="24">
        <v>480</v>
      </c>
      <c r="I305" s="24">
        <v>500</v>
      </c>
      <c r="J305" s="25">
        <v>510</v>
      </c>
      <c r="K305" s="24">
        <v>500</v>
      </c>
      <c r="L305" s="24">
        <v>520</v>
      </c>
      <c r="M305" s="24">
        <v>500</v>
      </c>
      <c r="N305" s="26">
        <v>500</v>
      </c>
    </row>
    <row r="306" spans="1:14" ht="15.95">
      <c r="A306" s="23" t="s">
        <v>436</v>
      </c>
      <c r="B306" s="13">
        <f t="shared" si="4"/>
        <v>5400</v>
      </c>
      <c r="C306" s="24">
        <v>370</v>
      </c>
      <c r="D306" s="24">
        <v>430</v>
      </c>
      <c r="E306" s="24">
        <v>440</v>
      </c>
      <c r="F306" s="24">
        <v>440</v>
      </c>
      <c r="G306" s="24">
        <v>470</v>
      </c>
      <c r="H306" s="24">
        <v>490</v>
      </c>
      <c r="I306" s="24">
        <v>460</v>
      </c>
      <c r="J306" s="25">
        <v>460</v>
      </c>
      <c r="K306" s="24">
        <v>490</v>
      </c>
      <c r="L306" s="24">
        <v>470</v>
      </c>
      <c r="M306" s="24">
        <v>440</v>
      </c>
      <c r="N306" s="26">
        <v>440</v>
      </c>
    </row>
    <row r="307" spans="1:14" ht="15.95">
      <c r="A307" s="23" t="s">
        <v>437</v>
      </c>
      <c r="B307" s="13">
        <f t="shared" si="4"/>
        <v>5240</v>
      </c>
      <c r="C307" s="24">
        <v>400</v>
      </c>
      <c r="D307" s="24">
        <v>410</v>
      </c>
      <c r="E307" s="24">
        <v>420</v>
      </c>
      <c r="F307" s="24">
        <v>460</v>
      </c>
      <c r="G307" s="24">
        <v>420</v>
      </c>
      <c r="H307" s="24">
        <v>420</v>
      </c>
      <c r="I307" s="24">
        <v>460</v>
      </c>
      <c r="J307" s="25">
        <v>400</v>
      </c>
      <c r="K307" s="24">
        <v>460</v>
      </c>
      <c r="L307" s="24">
        <v>490</v>
      </c>
      <c r="M307" s="24">
        <v>460</v>
      </c>
      <c r="N307" s="26">
        <v>440</v>
      </c>
    </row>
    <row r="308" spans="1:14" ht="15.95">
      <c r="A308" s="19" t="s">
        <v>227</v>
      </c>
      <c r="B308" s="13">
        <f t="shared" si="4"/>
        <v>24440</v>
      </c>
      <c r="C308" s="20">
        <v>1740</v>
      </c>
      <c r="D308" s="20">
        <v>1860</v>
      </c>
      <c r="E308" s="20">
        <v>1990</v>
      </c>
      <c r="F308" s="20">
        <v>1990</v>
      </c>
      <c r="G308" s="20">
        <v>1990</v>
      </c>
      <c r="H308" s="20">
        <v>2110</v>
      </c>
      <c r="I308" s="20">
        <v>2100</v>
      </c>
      <c r="J308" s="21">
        <v>2200</v>
      </c>
      <c r="K308" s="20">
        <v>2120</v>
      </c>
      <c r="L308" s="20">
        <v>2100</v>
      </c>
      <c r="M308" s="20">
        <v>2180</v>
      </c>
      <c r="N308" s="22">
        <v>2060</v>
      </c>
    </row>
    <row r="309" spans="1:14" ht="15.95">
      <c r="A309" s="19" t="s">
        <v>228</v>
      </c>
      <c r="B309" s="13">
        <f t="shared" si="4"/>
        <v>29940</v>
      </c>
      <c r="C309" s="20">
        <v>2080</v>
      </c>
      <c r="D309" s="20">
        <v>2060</v>
      </c>
      <c r="E309" s="20">
        <v>2400</v>
      </c>
      <c r="F309" s="20">
        <v>2410</v>
      </c>
      <c r="G309" s="20">
        <v>2520</v>
      </c>
      <c r="H309" s="20">
        <v>2510</v>
      </c>
      <c r="I309" s="20">
        <v>2670</v>
      </c>
      <c r="J309" s="21">
        <v>2650</v>
      </c>
      <c r="K309" s="20">
        <v>2700</v>
      </c>
      <c r="L309" s="20">
        <v>2800</v>
      </c>
      <c r="M309" s="20">
        <v>2570</v>
      </c>
      <c r="N309" s="22">
        <v>2570</v>
      </c>
    </row>
    <row r="310" spans="1:14" ht="15.95">
      <c r="A310" s="23" t="s">
        <v>438</v>
      </c>
      <c r="B310" s="13">
        <f t="shared" si="4"/>
        <v>3590</v>
      </c>
      <c r="C310" s="24">
        <v>230</v>
      </c>
      <c r="D310" s="24">
        <v>240</v>
      </c>
      <c r="E310" s="24">
        <v>300</v>
      </c>
      <c r="F310" s="24">
        <v>270</v>
      </c>
      <c r="G310" s="24">
        <v>310</v>
      </c>
      <c r="H310" s="24">
        <v>310</v>
      </c>
      <c r="I310" s="24">
        <v>300</v>
      </c>
      <c r="J310" s="25">
        <v>330</v>
      </c>
      <c r="K310" s="24">
        <v>330</v>
      </c>
      <c r="L310" s="24">
        <v>350</v>
      </c>
      <c r="M310" s="24">
        <v>320</v>
      </c>
      <c r="N310" s="26">
        <v>300</v>
      </c>
    </row>
    <row r="311" spans="1:14" ht="15.95">
      <c r="A311" s="23" t="s">
        <v>439</v>
      </c>
      <c r="B311" s="13">
        <f t="shared" si="4"/>
        <v>3340</v>
      </c>
      <c r="C311" s="24">
        <v>230</v>
      </c>
      <c r="D311" s="24">
        <v>230</v>
      </c>
      <c r="E311" s="24">
        <v>270</v>
      </c>
      <c r="F311" s="24">
        <v>260</v>
      </c>
      <c r="G311" s="24">
        <v>290</v>
      </c>
      <c r="H311" s="24">
        <v>270</v>
      </c>
      <c r="I311" s="24">
        <v>310</v>
      </c>
      <c r="J311" s="25">
        <v>300</v>
      </c>
      <c r="K311" s="24">
        <v>290</v>
      </c>
      <c r="L311" s="24">
        <v>310</v>
      </c>
      <c r="M311" s="24">
        <v>290</v>
      </c>
      <c r="N311" s="26">
        <v>290</v>
      </c>
    </row>
    <row r="312" spans="1:14" ht="15.95">
      <c r="A312" s="23" t="s">
        <v>440</v>
      </c>
      <c r="B312" s="13">
        <f t="shared" si="4"/>
        <v>5530</v>
      </c>
      <c r="C312" s="24">
        <v>420</v>
      </c>
      <c r="D312" s="24">
        <v>360</v>
      </c>
      <c r="E312" s="24">
        <v>460</v>
      </c>
      <c r="F312" s="24">
        <v>430</v>
      </c>
      <c r="G312" s="24">
        <v>460</v>
      </c>
      <c r="H312" s="24">
        <v>470</v>
      </c>
      <c r="I312" s="24">
        <v>510</v>
      </c>
      <c r="J312" s="25">
        <v>500</v>
      </c>
      <c r="K312" s="24">
        <v>480</v>
      </c>
      <c r="L312" s="24">
        <v>530</v>
      </c>
      <c r="M312" s="24">
        <v>450</v>
      </c>
      <c r="N312" s="26">
        <v>460</v>
      </c>
    </row>
    <row r="313" spans="1:14" ht="15.95">
      <c r="A313" s="23" t="s">
        <v>441</v>
      </c>
      <c r="B313" s="13">
        <f t="shared" si="4"/>
        <v>5550</v>
      </c>
      <c r="C313" s="24">
        <v>360</v>
      </c>
      <c r="D313" s="24">
        <v>380</v>
      </c>
      <c r="E313" s="24">
        <v>430</v>
      </c>
      <c r="F313" s="24">
        <v>480</v>
      </c>
      <c r="G313" s="24">
        <v>440</v>
      </c>
      <c r="H313" s="24">
        <v>450</v>
      </c>
      <c r="I313" s="24">
        <v>500</v>
      </c>
      <c r="J313" s="25">
        <v>480</v>
      </c>
      <c r="K313" s="24">
        <v>530</v>
      </c>
      <c r="L313" s="24">
        <v>500</v>
      </c>
      <c r="M313" s="24">
        <v>510</v>
      </c>
      <c r="N313" s="26">
        <v>490</v>
      </c>
    </row>
    <row r="314" spans="1:14" ht="15.95">
      <c r="A314" s="23" t="s">
        <v>442</v>
      </c>
      <c r="B314" s="13">
        <f t="shared" si="4"/>
        <v>6110</v>
      </c>
      <c r="C314" s="24">
        <v>440</v>
      </c>
      <c r="D314" s="24">
        <v>430</v>
      </c>
      <c r="E314" s="24">
        <v>500</v>
      </c>
      <c r="F314" s="24">
        <v>520</v>
      </c>
      <c r="G314" s="24">
        <v>510</v>
      </c>
      <c r="H314" s="24">
        <v>510</v>
      </c>
      <c r="I314" s="24">
        <v>540</v>
      </c>
      <c r="J314" s="25">
        <v>530</v>
      </c>
      <c r="K314" s="24">
        <v>550</v>
      </c>
      <c r="L314" s="24">
        <v>560</v>
      </c>
      <c r="M314" s="24">
        <v>490</v>
      </c>
      <c r="N314" s="26">
        <v>530</v>
      </c>
    </row>
    <row r="315" spans="1:14" ht="15.95">
      <c r="A315" s="23" t="s">
        <v>443</v>
      </c>
      <c r="B315" s="13">
        <f t="shared" si="4"/>
        <v>5850</v>
      </c>
      <c r="C315" s="24">
        <v>400</v>
      </c>
      <c r="D315" s="24">
        <v>420</v>
      </c>
      <c r="E315" s="24">
        <v>450</v>
      </c>
      <c r="F315" s="24">
        <v>460</v>
      </c>
      <c r="G315" s="24">
        <v>500</v>
      </c>
      <c r="H315" s="24">
        <v>490</v>
      </c>
      <c r="I315" s="24">
        <v>510</v>
      </c>
      <c r="J315" s="25">
        <v>520</v>
      </c>
      <c r="K315" s="24">
        <v>520</v>
      </c>
      <c r="L315" s="24">
        <v>560</v>
      </c>
      <c r="M315" s="24">
        <v>510</v>
      </c>
      <c r="N315" s="26">
        <v>510</v>
      </c>
    </row>
    <row r="316" spans="1:14" ht="15.95">
      <c r="A316" s="15" t="s">
        <v>71</v>
      </c>
      <c r="B316" s="13">
        <f t="shared" si="4"/>
        <v>373670</v>
      </c>
      <c r="C316" s="16">
        <v>25730</v>
      </c>
      <c r="D316" s="16">
        <v>27690</v>
      </c>
      <c r="E316" s="16">
        <v>28950</v>
      </c>
      <c r="F316" s="16">
        <v>29530</v>
      </c>
      <c r="G316" s="16">
        <v>31470</v>
      </c>
      <c r="H316" s="16">
        <v>32440</v>
      </c>
      <c r="I316" s="16">
        <v>32450</v>
      </c>
      <c r="J316" s="17">
        <v>32500</v>
      </c>
      <c r="K316" s="16">
        <v>33200</v>
      </c>
      <c r="L316" s="16">
        <v>33840</v>
      </c>
      <c r="M316" s="16">
        <v>33240</v>
      </c>
      <c r="N316" s="18">
        <v>32630</v>
      </c>
    </row>
    <row r="317" spans="1:14" ht="15.95">
      <c r="A317" s="19" t="s">
        <v>70</v>
      </c>
      <c r="B317" s="13">
        <f t="shared" si="4"/>
        <v>17540</v>
      </c>
      <c r="C317" s="20">
        <v>1220</v>
      </c>
      <c r="D317" s="20">
        <v>1340</v>
      </c>
      <c r="E317" s="20">
        <v>1410</v>
      </c>
      <c r="F317" s="20">
        <v>1400</v>
      </c>
      <c r="G317" s="20">
        <v>1470</v>
      </c>
      <c r="H317" s="20">
        <v>1530</v>
      </c>
      <c r="I317" s="20">
        <v>1520</v>
      </c>
      <c r="J317" s="21">
        <v>1480</v>
      </c>
      <c r="K317" s="20">
        <v>1570</v>
      </c>
      <c r="L317" s="20">
        <v>1580</v>
      </c>
      <c r="M317" s="20">
        <v>1530</v>
      </c>
      <c r="N317" s="22">
        <v>1490</v>
      </c>
    </row>
    <row r="318" spans="1:14" ht="15.95">
      <c r="A318" s="19" t="s">
        <v>87</v>
      </c>
      <c r="B318" s="13">
        <f t="shared" si="4"/>
        <v>55270</v>
      </c>
      <c r="C318" s="20">
        <v>3660</v>
      </c>
      <c r="D318" s="20">
        <v>3960</v>
      </c>
      <c r="E318" s="20">
        <v>4270</v>
      </c>
      <c r="F318" s="20">
        <v>4290</v>
      </c>
      <c r="G318" s="20">
        <v>4620</v>
      </c>
      <c r="H318" s="20">
        <v>4850</v>
      </c>
      <c r="I318" s="20">
        <v>4850</v>
      </c>
      <c r="J318" s="21">
        <v>4930</v>
      </c>
      <c r="K318" s="20">
        <v>4880</v>
      </c>
      <c r="L318" s="20">
        <v>4920</v>
      </c>
      <c r="M318" s="20">
        <v>5040</v>
      </c>
      <c r="N318" s="22">
        <v>5000</v>
      </c>
    </row>
    <row r="319" spans="1:14" ht="15.95">
      <c r="A319" s="19" t="s">
        <v>94</v>
      </c>
      <c r="B319" s="13">
        <f t="shared" si="4"/>
        <v>14710</v>
      </c>
      <c r="C319" s="20">
        <v>1010</v>
      </c>
      <c r="D319" s="20">
        <v>1110</v>
      </c>
      <c r="E319" s="20">
        <v>1070</v>
      </c>
      <c r="F319" s="20">
        <v>1160</v>
      </c>
      <c r="G319" s="20">
        <v>1230</v>
      </c>
      <c r="H319" s="20">
        <v>1270</v>
      </c>
      <c r="I319" s="20">
        <v>1210</v>
      </c>
      <c r="J319" s="21">
        <v>1270</v>
      </c>
      <c r="K319" s="20">
        <v>1330</v>
      </c>
      <c r="L319" s="20">
        <v>1370</v>
      </c>
      <c r="M319" s="20">
        <v>1320</v>
      </c>
      <c r="N319" s="22">
        <v>1360</v>
      </c>
    </row>
    <row r="320" spans="1:14" ht="15.95">
      <c r="A320" s="19" t="s">
        <v>113</v>
      </c>
      <c r="B320" s="13">
        <f t="shared" si="4"/>
        <v>23430</v>
      </c>
      <c r="C320" s="20">
        <v>1680</v>
      </c>
      <c r="D320" s="20">
        <v>1890</v>
      </c>
      <c r="E320" s="20">
        <v>1880</v>
      </c>
      <c r="F320" s="20">
        <v>1870</v>
      </c>
      <c r="G320" s="20">
        <v>1990</v>
      </c>
      <c r="H320" s="20">
        <v>2000</v>
      </c>
      <c r="I320" s="20">
        <v>2000</v>
      </c>
      <c r="J320" s="21">
        <v>2020</v>
      </c>
      <c r="K320" s="20">
        <v>2070</v>
      </c>
      <c r="L320" s="20">
        <v>2020</v>
      </c>
      <c r="M320" s="20">
        <v>2010</v>
      </c>
      <c r="N320" s="22">
        <v>2000</v>
      </c>
    </row>
    <row r="321" spans="1:14" ht="15.95">
      <c r="A321" s="19" t="s">
        <v>117</v>
      </c>
      <c r="B321" s="13">
        <f t="shared" si="4"/>
        <v>14330</v>
      </c>
      <c r="C321" s="20">
        <v>910</v>
      </c>
      <c r="D321" s="20">
        <v>1010</v>
      </c>
      <c r="E321" s="20">
        <v>1090</v>
      </c>
      <c r="F321" s="20">
        <v>1090</v>
      </c>
      <c r="G321" s="20">
        <v>1220</v>
      </c>
      <c r="H321" s="20">
        <v>1260</v>
      </c>
      <c r="I321" s="20">
        <v>1280</v>
      </c>
      <c r="J321" s="21">
        <v>1310</v>
      </c>
      <c r="K321" s="20">
        <v>1280</v>
      </c>
      <c r="L321" s="20">
        <v>1360</v>
      </c>
      <c r="M321" s="20">
        <v>1310</v>
      </c>
      <c r="N321" s="22">
        <v>1210</v>
      </c>
    </row>
    <row r="322" spans="1:14" ht="15.95">
      <c r="A322" s="19" t="s">
        <v>141</v>
      </c>
      <c r="B322" s="13">
        <f t="shared" si="4"/>
        <v>24280</v>
      </c>
      <c r="C322" s="20">
        <v>1720</v>
      </c>
      <c r="D322" s="20">
        <v>1780</v>
      </c>
      <c r="E322" s="20">
        <v>1860</v>
      </c>
      <c r="F322" s="20">
        <v>1950</v>
      </c>
      <c r="G322" s="20">
        <v>2040</v>
      </c>
      <c r="H322" s="20">
        <v>2130</v>
      </c>
      <c r="I322" s="20">
        <v>2130</v>
      </c>
      <c r="J322" s="21">
        <v>2080</v>
      </c>
      <c r="K322" s="20">
        <v>2220</v>
      </c>
      <c r="L322" s="20">
        <v>2220</v>
      </c>
      <c r="M322" s="20">
        <v>2130</v>
      </c>
      <c r="N322" s="22">
        <v>2020</v>
      </c>
    </row>
    <row r="323" spans="1:14" ht="15.95">
      <c r="A323" s="19" t="s">
        <v>143</v>
      </c>
      <c r="B323" s="13">
        <f t="shared" si="4"/>
        <v>31930</v>
      </c>
      <c r="C323" s="20">
        <v>2190</v>
      </c>
      <c r="D323" s="20">
        <v>2390</v>
      </c>
      <c r="E323" s="20">
        <v>2420</v>
      </c>
      <c r="F323" s="20">
        <v>2480</v>
      </c>
      <c r="G323" s="20">
        <v>2660</v>
      </c>
      <c r="H323" s="20">
        <v>2750</v>
      </c>
      <c r="I323" s="20">
        <v>2810</v>
      </c>
      <c r="J323" s="21">
        <v>2720</v>
      </c>
      <c r="K323" s="20">
        <v>2930</v>
      </c>
      <c r="L323" s="20">
        <v>2870</v>
      </c>
      <c r="M323" s="20">
        <v>2900</v>
      </c>
      <c r="N323" s="22">
        <v>2810</v>
      </c>
    </row>
    <row r="324" spans="1:14" ht="15.95">
      <c r="A324" s="19" t="s">
        <v>147</v>
      </c>
      <c r="B324" s="13">
        <f t="shared" si="4"/>
        <v>55170</v>
      </c>
      <c r="C324" s="20">
        <v>3880</v>
      </c>
      <c r="D324" s="20">
        <v>4070</v>
      </c>
      <c r="E324" s="20">
        <v>4320</v>
      </c>
      <c r="F324" s="20">
        <v>4500</v>
      </c>
      <c r="G324" s="20">
        <v>4680</v>
      </c>
      <c r="H324" s="20">
        <v>4700</v>
      </c>
      <c r="I324" s="20">
        <v>4790</v>
      </c>
      <c r="J324" s="21">
        <v>4720</v>
      </c>
      <c r="K324" s="20">
        <v>4870</v>
      </c>
      <c r="L324" s="20">
        <v>4940</v>
      </c>
      <c r="M324" s="20">
        <v>4820</v>
      </c>
      <c r="N324" s="22">
        <v>4880</v>
      </c>
    </row>
    <row r="325" spans="1:14" ht="15.95">
      <c r="A325" s="19" t="s">
        <v>162</v>
      </c>
      <c r="B325" s="13">
        <f t="shared" si="4"/>
        <v>12280</v>
      </c>
      <c r="C325" s="20">
        <v>850</v>
      </c>
      <c r="D325" s="20">
        <v>860</v>
      </c>
      <c r="E325" s="20">
        <v>950</v>
      </c>
      <c r="F325" s="20">
        <v>960</v>
      </c>
      <c r="G325" s="20">
        <v>1050</v>
      </c>
      <c r="H325" s="20">
        <v>1070</v>
      </c>
      <c r="I325" s="20">
        <v>1130</v>
      </c>
      <c r="J325" s="21">
        <v>1040</v>
      </c>
      <c r="K325" s="20">
        <v>1120</v>
      </c>
      <c r="L325" s="20">
        <v>1080</v>
      </c>
      <c r="M325" s="20">
        <v>1140</v>
      </c>
      <c r="N325" s="22">
        <v>1030</v>
      </c>
    </row>
    <row r="326" spans="1:14" ht="15.95">
      <c r="A326" s="19" t="s">
        <v>36</v>
      </c>
      <c r="B326" s="13">
        <f t="shared" ref="B326:B332" si="5">SUM(C326:N326)</f>
        <v>10720</v>
      </c>
      <c r="C326" s="20">
        <v>750</v>
      </c>
      <c r="D326" s="20">
        <v>810</v>
      </c>
      <c r="E326" s="20">
        <v>820</v>
      </c>
      <c r="F326" s="20">
        <v>840</v>
      </c>
      <c r="G326" s="20">
        <v>860</v>
      </c>
      <c r="H326" s="20">
        <v>930</v>
      </c>
      <c r="I326" s="20">
        <v>950</v>
      </c>
      <c r="J326" s="21">
        <v>960</v>
      </c>
      <c r="K326" s="20">
        <v>950</v>
      </c>
      <c r="L326" s="20">
        <v>990</v>
      </c>
      <c r="M326" s="20">
        <v>960</v>
      </c>
      <c r="N326" s="22">
        <v>900</v>
      </c>
    </row>
    <row r="327" spans="1:14" ht="15.95">
      <c r="A327" s="19" t="s">
        <v>166</v>
      </c>
      <c r="B327" s="13">
        <f t="shared" si="5"/>
        <v>24570</v>
      </c>
      <c r="C327" s="20">
        <v>1620</v>
      </c>
      <c r="D327" s="20">
        <v>1790</v>
      </c>
      <c r="E327" s="20">
        <v>1900</v>
      </c>
      <c r="F327" s="20">
        <v>1950</v>
      </c>
      <c r="G327" s="20">
        <v>2040</v>
      </c>
      <c r="H327" s="20">
        <v>2230</v>
      </c>
      <c r="I327" s="20">
        <v>2190</v>
      </c>
      <c r="J327" s="21">
        <v>2150</v>
      </c>
      <c r="K327" s="20">
        <v>2130</v>
      </c>
      <c r="L327" s="20">
        <v>2250</v>
      </c>
      <c r="M327" s="20">
        <v>2180</v>
      </c>
      <c r="N327" s="22">
        <v>2140</v>
      </c>
    </row>
    <row r="328" spans="1:14" ht="15.95">
      <c r="A328" s="19" t="s">
        <v>180</v>
      </c>
      <c r="B328" s="13">
        <f t="shared" si="5"/>
        <v>19680</v>
      </c>
      <c r="C328" s="20">
        <v>1410</v>
      </c>
      <c r="D328" s="20">
        <v>1480</v>
      </c>
      <c r="E328" s="20">
        <v>1510</v>
      </c>
      <c r="F328" s="20">
        <v>1570</v>
      </c>
      <c r="G328" s="20">
        <v>1710</v>
      </c>
      <c r="H328" s="20">
        <v>1630</v>
      </c>
      <c r="I328" s="20">
        <v>1640</v>
      </c>
      <c r="J328" s="21">
        <v>1680</v>
      </c>
      <c r="K328" s="20">
        <v>1770</v>
      </c>
      <c r="L328" s="20">
        <v>1810</v>
      </c>
      <c r="M328" s="20">
        <v>1690</v>
      </c>
      <c r="N328" s="22">
        <v>1780</v>
      </c>
    </row>
    <row r="329" spans="1:14" ht="15.95">
      <c r="A329" s="19" t="s">
        <v>185</v>
      </c>
      <c r="B329" s="13">
        <f t="shared" si="5"/>
        <v>38340</v>
      </c>
      <c r="C329" s="20">
        <v>2610</v>
      </c>
      <c r="D329" s="20">
        <v>2830</v>
      </c>
      <c r="E329" s="20">
        <v>3010</v>
      </c>
      <c r="F329" s="20">
        <v>3010</v>
      </c>
      <c r="G329" s="20">
        <v>3280</v>
      </c>
      <c r="H329" s="20">
        <v>3380</v>
      </c>
      <c r="I329" s="20">
        <v>3300</v>
      </c>
      <c r="J329" s="21">
        <v>3350</v>
      </c>
      <c r="K329" s="20">
        <v>3350</v>
      </c>
      <c r="L329" s="20">
        <v>3500</v>
      </c>
      <c r="M329" s="20">
        <v>3440</v>
      </c>
      <c r="N329" s="22">
        <v>3280</v>
      </c>
    </row>
    <row r="330" spans="1:14" ht="15.95">
      <c r="A330" s="19" t="s">
        <v>211</v>
      </c>
      <c r="B330" s="13">
        <f t="shared" si="5"/>
        <v>24570</v>
      </c>
      <c r="C330" s="20">
        <v>1740</v>
      </c>
      <c r="D330" s="20">
        <v>1880</v>
      </c>
      <c r="E330" s="20">
        <v>1940</v>
      </c>
      <c r="F330" s="20">
        <v>1960</v>
      </c>
      <c r="G330" s="20">
        <v>2070</v>
      </c>
      <c r="H330" s="20">
        <v>2120</v>
      </c>
      <c r="I330" s="20">
        <v>2070</v>
      </c>
      <c r="J330" s="21">
        <v>2170</v>
      </c>
      <c r="K330" s="20">
        <v>2120</v>
      </c>
      <c r="L330" s="20">
        <v>2250</v>
      </c>
      <c r="M330" s="20">
        <v>2140</v>
      </c>
      <c r="N330" s="22">
        <v>2110</v>
      </c>
    </row>
    <row r="331" spans="1:14" ht="15.95">
      <c r="A331" s="19" t="s">
        <v>229</v>
      </c>
      <c r="B331" s="13">
        <f t="shared" si="5"/>
        <v>6970</v>
      </c>
      <c r="C331" s="20">
        <v>490</v>
      </c>
      <c r="D331" s="20">
        <v>500</v>
      </c>
      <c r="E331" s="20">
        <v>530</v>
      </c>
      <c r="F331" s="20">
        <v>530</v>
      </c>
      <c r="G331" s="20">
        <v>560</v>
      </c>
      <c r="H331" s="20">
        <v>590</v>
      </c>
      <c r="I331" s="20">
        <v>590</v>
      </c>
      <c r="J331" s="21">
        <v>630</v>
      </c>
      <c r="K331" s="20">
        <v>620</v>
      </c>
      <c r="L331" s="20">
        <v>670</v>
      </c>
      <c r="M331" s="20">
        <v>640</v>
      </c>
      <c r="N331" s="22">
        <v>620</v>
      </c>
    </row>
    <row r="332" spans="1:14" ht="15.95">
      <c r="A332" s="27" t="s">
        <v>230</v>
      </c>
      <c r="B332" s="13">
        <f t="shared" si="5"/>
        <v>7340</v>
      </c>
      <c r="C332" s="28">
        <v>710</v>
      </c>
      <c r="D332" s="28">
        <v>690</v>
      </c>
      <c r="E332" s="28">
        <v>650</v>
      </c>
      <c r="F332" s="28">
        <v>650</v>
      </c>
      <c r="G332" s="28">
        <v>670</v>
      </c>
      <c r="H332" s="28">
        <v>660</v>
      </c>
      <c r="I332" s="28">
        <v>620</v>
      </c>
      <c r="J332" s="28">
        <v>610</v>
      </c>
      <c r="K332" s="28">
        <v>560</v>
      </c>
      <c r="L332" s="28">
        <v>530</v>
      </c>
      <c r="M332" s="28">
        <v>540</v>
      </c>
      <c r="N332" s="28">
        <v>450</v>
      </c>
    </row>
    <row r="333" spans="1:14">
      <c r="A333" s="29" t="s">
        <v>444</v>
      </c>
    </row>
    <row r="334" spans="1:14">
      <c r="A334" s="30" t="s">
        <v>445</v>
      </c>
    </row>
    <row r="335" spans="1:14">
      <c r="A335" s="30" t="s">
        <v>446</v>
      </c>
    </row>
    <row r="336" spans="1:14">
      <c r="A336" s="30" t="s">
        <v>447</v>
      </c>
    </row>
    <row r="337" spans="1:14" ht="15.95">
      <c r="A337" s="30" t="s">
        <v>448</v>
      </c>
      <c r="B337" s="13"/>
      <c r="C337" s="20"/>
      <c r="D337" s="20"/>
      <c r="E337" s="20"/>
      <c r="F337" s="20"/>
      <c r="G337" s="20"/>
      <c r="H337" s="20"/>
      <c r="I337" s="20"/>
      <c r="J337" s="21"/>
      <c r="K337" s="20"/>
      <c r="L337" s="20"/>
      <c r="M337" s="20"/>
      <c r="N337" s="22"/>
    </row>
    <row r="338" spans="1:14" ht="15.95">
      <c r="A338" s="31"/>
      <c r="B338" s="13"/>
      <c r="C338" s="20"/>
      <c r="D338" s="20"/>
      <c r="E338" s="20"/>
      <c r="F338" s="20"/>
      <c r="G338" s="20"/>
      <c r="H338" s="20"/>
      <c r="I338" s="20"/>
      <c r="J338" s="21"/>
      <c r="K338" s="20"/>
      <c r="L338" s="20"/>
      <c r="M338" s="20"/>
      <c r="N338" s="22"/>
    </row>
    <row r="339" spans="1:14" ht="15.95">
      <c r="A339" s="31"/>
      <c r="B339" s="13"/>
      <c r="C339" s="20"/>
      <c r="D339" s="20"/>
      <c r="E339" s="20"/>
      <c r="F339" s="20"/>
      <c r="G339" s="20"/>
      <c r="H339" s="20"/>
      <c r="I339" s="20"/>
      <c r="J339" s="21"/>
      <c r="K339" s="20"/>
      <c r="L339" s="20"/>
      <c r="M339" s="20"/>
      <c r="N339" s="22"/>
    </row>
    <row r="340" spans="1:14" ht="15.95">
      <c r="A340" s="31"/>
      <c r="B340" s="13"/>
      <c r="C340" s="20"/>
      <c r="D340" s="20"/>
      <c r="E340" s="20"/>
      <c r="F340" s="20"/>
      <c r="G340" s="20"/>
      <c r="H340" s="20"/>
      <c r="I340" s="20"/>
      <c r="J340" s="21"/>
      <c r="K340" s="20"/>
      <c r="L340" s="20"/>
      <c r="M340" s="20"/>
      <c r="N340" s="22"/>
    </row>
    <row r="341" spans="1:14" ht="15.95">
      <c r="A341" s="31"/>
      <c r="B341" s="13"/>
      <c r="C341" s="20"/>
      <c r="D341" s="20"/>
      <c r="E341" s="20"/>
      <c r="F341" s="20"/>
      <c r="G341" s="20"/>
      <c r="H341" s="20"/>
      <c r="I341" s="20"/>
      <c r="J341" s="21"/>
      <c r="K341" s="20"/>
      <c r="L341" s="20"/>
      <c r="M341" s="20"/>
      <c r="N341" s="22"/>
    </row>
    <row r="342" spans="1:14" ht="15.95">
      <c r="A342" s="31"/>
      <c r="B342" s="13"/>
      <c r="C342" s="20"/>
      <c r="D342" s="20"/>
      <c r="E342" s="20"/>
      <c r="F342" s="20"/>
      <c r="G342" s="20"/>
      <c r="H342" s="20"/>
      <c r="I342" s="20"/>
      <c r="J342" s="21"/>
      <c r="K342" s="20"/>
      <c r="L342" s="20"/>
      <c r="M342" s="20"/>
      <c r="N342" s="22"/>
    </row>
    <row r="343" spans="1:14" ht="15.95">
      <c r="A343" s="31"/>
      <c r="B343" s="13"/>
      <c r="C343" s="20"/>
      <c r="D343" s="20"/>
      <c r="E343" s="20"/>
      <c r="F343" s="20"/>
      <c r="G343" s="20"/>
      <c r="H343" s="20"/>
      <c r="I343" s="20"/>
      <c r="J343" s="21"/>
      <c r="K343" s="20"/>
      <c r="L343" s="20"/>
      <c r="M343" s="20"/>
      <c r="N343" s="22"/>
    </row>
    <row r="344" spans="1:14" ht="15.95">
      <c r="A344" s="31"/>
      <c r="B344" s="13"/>
      <c r="C344" s="20"/>
      <c r="D344" s="20"/>
      <c r="E344" s="20"/>
      <c r="F344" s="20"/>
      <c r="G344" s="20"/>
      <c r="H344" s="20"/>
      <c r="I344" s="20"/>
      <c r="J344" s="21"/>
      <c r="K344" s="20"/>
      <c r="L344" s="20"/>
      <c r="M344" s="20"/>
      <c r="N344" s="22"/>
    </row>
    <row r="345" spans="1:14" ht="15.95">
      <c r="A345" s="31"/>
      <c r="B345" s="13"/>
      <c r="C345" s="20"/>
      <c r="D345" s="20"/>
      <c r="E345" s="20"/>
      <c r="F345" s="20"/>
      <c r="G345" s="20"/>
      <c r="H345" s="20"/>
      <c r="I345" s="20"/>
      <c r="J345" s="21"/>
      <c r="K345" s="20"/>
      <c r="L345" s="20"/>
      <c r="M345" s="20"/>
      <c r="N345" s="22"/>
    </row>
    <row r="346" spans="1:14" ht="15.95">
      <c r="A346" s="31"/>
      <c r="B346" s="13"/>
      <c r="C346" s="20"/>
      <c r="D346" s="20"/>
      <c r="E346" s="20"/>
      <c r="F346" s="20"/>
      <c r="G346" s="20"/>
      <c r="H346" s="20"/>
      <c r="I346" s="20"/>
      <c r="J346" s="21"/>
      <c r="K346" s="20"/>
      <c r="L346" s="20"/>
      <c r="M346" s="20"/>
      <c r="N346" s="22"/>
    </row>
    <row r="347" spans="1:14" ht="15.95">
      <c r="A347" s="31"/>
      <c r="B347" s="13"/>
      <c r="C347" s="20"/>
      <c r="D347" s="20"/>
      <c r="E347" s="20"/>
      <c r="F347" s="20"/>
      <c r="G347" s="20"/>
      <c r="H347" s="20"/>
      <c r="I347" s="20"/>
      <c r="J347" s="21"/>
      <c r="K347" s="20"/>
      <c r="L347" s="20"/>
      <c r="M347" s="20"/>
      <c r="N347" s="22"/>
    </row>
    <row r="348" spans="1:14" ht="15.95">
      <c r="A348" s="31"/>
      <c r="B348" s="13"/>
      <c r="C348" s="20"/>
      <c r="D348" s="20"/>
      <c r="E348" s="20"/>
      <c r="F348" s="20"/>
      <c r="G348" s="20"/>
      <c r="H348" s="20"/>
      <c r="I348" s="20"/>
      <c r="J348" s="21"/>
      <c r="K348" s="20"/>
      <c r="L348" s="20"/>
      <c r="M348" s="20"/>
      <c r="N348" s="22"/>
    </row>
    <row r="349" spans="1:14" ht="15.95">
      <c r="A349" s="31"/>
      <c r="B349" s="13"/>
      <c r="C349" s="20"/>
      <c r="D349" s="20"/>
      <c r="E349" s="20"/>
      <c r="F349" s="20"/>
      <c r="G349" s="20"/>
      <c r="H349" s="20"/>
      <c r="I349" s="20"/>
      <c r="J349" s="21"/>
      <c r="K349" s="20"/>
      <c r="L349" s="20"/>
      <c r="M349" s="20"/>
      <c r="N349" s="22"/>
    </row>
    <row r="350" spans="1:14" ht="15.95">
      <c r="A350" s="31"/>
      <c r="B350" s="13"/>
      <c r="C350" s="20"/>
      <c r="D350" s="20"/>
      <c r="E350" s="20"/>
      <c r="F350" s="20"/>
      <c r="G350" s="20"/>
      <c r="H350" s="20"/>
      <c r="I350" s="20"/>
      <c r="J350" s="21"/>
      <c r="K350" s="20"/>
      <c r="L350" s="20"/>
      <c r="M350" s="20"/>
      <c r="N350" s="22"/>
    </row>
    <row r="351" spans="1:14" ht="15.95">
      <c r="A351" s="31"/>
      <c r="B351" s="13"/>
      <c r="C351" s="20"/>
      <c r="D351" s="20"/>
      <c r="E351" s="20"/>
      <c r="F351" s="20"/>
      <c r="G351" s="20"/>
      <c r="H351" s="20"/>
      <c r="I351" s="20"/>
      <c r="J351" s="21"/>
      <c r="K351" s="20"/>
      <c r="L351" s="20"/>
      <c r="M351" s="20"/>
      <c r="N351" s="22"/>
    </row>
    <row r="352" spans="1:14" ht="15.95">
      <c r="A352" s="31"/>
      <c r="B352" s="13"/>
      <c r="C352" s="20"/>
      <c r="D352" s="20"/>
      <c r="E352" s="20"/>
      <c r="F352" s="20"/>
      <c r="G352" s="20"/>
      <c r="H352" s="20"/>
      <c r="I352" s="20"/>
      <c r="J352" s="21"/>
      <c r="K352" s="20"/>
      <c r="L352" s="20"/>
      <c r="M352" s="20"/>
      <c r="N352" s="22"/>
    </row>
    <row r="353" spans="1:14" ht="15.95">
      <c r="A353" s="31"/>
      <c r="B353" s="13"/>
      <c r="C353" s="20"/>
      <c r="D353" s="20"/>
      <c r="E353" s="20"/>
      <c r="F353" s="20"/>
      <c r="G353" s="20"/>
      <c r="H353" s="20"/>
      <c r="I353" s="20"/>
      <c r="J353" s="21"/>
      <c r="K353" s="20"/>
      <c r="L353" s="20"/>
      <c r="M353" s="20"/>
      <c r="N353" s="22"/>
    </row>
    <row r="354" spans="1:14" ht="15.95">
      <c r="A354" s="31"/>
      <c r="B354" s="13"/>
      <c r="C354" s="20"/>
      <c r="D354" s="20"/>
      <c r="E354" s="20"/>
      <c r="F354" s="20"/>
      <c r="G354" s="20"/>
      <c r="H354" s="20"/>
      <c r="I354" s="20"/>
      <c r="J354" s="21"/>
      <c r="K354" s="20"/>
      <c r="L354" s="20"/>
      <c r="M354" s="20"/>
      <c r="N354" s="22"/>
    </row>
    <row r="355" spans="1:14" ht="15.95">
      <c r="A355" s="31"/>
      <c r="B355" s="13"/>
      <c r="C355" s="20"/>
      <c r="D355" s="20"/>
      <c r="E355" s="20"/>
      <c r="F355" s="20"/>
      <c r="G355" s="20"/>
      <c r="H355" s="20"/>
      <c r="I355" s="20"/>
      <c r="J355" s="21"/>
      <c r="K355" s="20"/>
      <c r="L355" s="20"/>
      <c r="M355" s="20"/>
      <c r="N355" s="22"/>
    </row>
    <row r="356" spans="1:14" ht="15.95">
      <c r="A356" s="31"/>
      <c r="B356" s="13"/>
      <c r="C356" s="20"/>
      <c r="D356" s="20"/>
      <c r="E356" s="20"/>
      <c r="F356" s="20"/>
      <c r="G356" s="20"/>
      <c r="H356" s="20"/>
      <c r="I356" s="20"/>
      <c r="J356" s="21"/>
      <c r="K356" s="20"/>
      <c r="L356" s="20"/>
      <c r="M356" s="20"/>
      <c r="N356" s="22"/>
    </row>
    <row r="357" spans="1:14" ht="15.95">
      <c r="A357" s="31"/>
      <c r="B357" s="13"/>
      <c r="C357" s="20"/>
      <c r="D357" s="20"/>
      <c r="E357" s="20"/>
      <c r="F357" s="20"/>
      <c r="G357" s="20"/>
      <c r="H357" s="20"/>
      <c r="I357" s="20"/>
      <c r="J357" s="21"/>
      <c r="K357" s="20"/>
      <c r="L357" s="20"/>
      <c r="M357" s="20"/>
      <c r="N357" s="22"/>
    </row>
    <row r="358" spans="1:14" ht="15.95">
      <c r="A358" s="31"/>
      <c r="B358" s="13"/>
      <c r="C358" s="20"/>
      <c r="D358" s="20"/>
      <c r="E358" s="20"/>
      <c r="F358" s="20"/>
      <c r="G358" s="20"/>
      <c r="H358" s="20"/>
      <c r="I358" s="20"/>
      <c r="J358" s="21"/>
      <c r="K358" s="20"/>
      <c r="L358" s="20"/>
      <c r="M358" s="20"/>
      <c r="N358" s="22"/>
    </row>
    <row r="359" spans="1:14" ht="15.95">
      <c r="A359" s="31"/>
      <c r="B359" s="13"/>
      <c r="C359" s="20"/>
      <c r="D359" s="20"/>
      <c r="E359" s="20"/>
      <c r="F359" s="20"/>
      <c r="G359" s="20"/>
      <c r="H359" s="20"/>
      <c r="I359" s="20"/>
      <c r="J359" s="21"/>
      <c r="K359" s="20"/>
      <c r="L359" s="20"/>
      <c r="M359" s="20"/>
      <c r="N359" s="22"/>
    </row>
    <row r="360" spans="1:14" ht="15.95">
      <c r="A360" s="31"/>
      <c r="B360" s="13"/>
      <c r="C360" s="20"/>
      <c r="D360" s="20"/>
      <c r="E360" s="20"/>
      <c r="F360" s="20"/>
      <c r="G360" s="20"/>
      <c r="H360" s="20"/>
      <c r="I360" s="20"/>
      <c r="J360" s="21"/>
      <c r="K360" s="20"/>
      <c r="L360" s="20"/>
      <c r="M360" s="20"/>
      <c r="N360" s="22"/>
    </row>
    <row r="361" spans="1:14" ht="15.95">
      <c r="A361" s="31"/>
      <c r="B361" s="13"/>
      <c r="C361" s="20"/>
      <c r="D361" s="20"/>
      <c r="E361" s="20"/>
      <c r="F361" s="20"/>
      <c r="G361" s="20"/>
      <c r="H361" s="20"/>
      <c r="I361" s="20"/>
      <c r="J361" s="21"/>
      <c r="K361" s="20"/>
      <c r="L361" s="20"/>
      <c r="M361" s="20"/>
      <c r="N361" s="22"/>
    </row>
    <row r="362" spans="1:14" ht="15.95">
      <c r="A362" s="31"/>
      <c r="B362" s="13"/>
      <c r="C362" s="20"/>
      <c r="D362" s="20"/>
      <c r="E362" s="20"/>
      <c r="F362" s="20"/>
      <c r="G362" s="20"/>
      <c r="H362" s="20"/>
      <c r="I362" s="20"/>
      <c r="J362" s="21"/>
      <c r="K362" s="20"/>
      <c r="L362" s="20"/>
      <c r="M362" s="20"/>
      <c r="N362" s="22"/>
    </row>
    <row r="363" spans="1:14" ht="15.95">
      <c r="A363" s="31"/>
      <c r="B363" s="13"/>
      <c r="C363" s="20"/>
      <c r="D363" s="20"/>
      <c r="E363" s="20"/>
      <c r="F363" s="20"/>
      <c r="G363" s="20"/>
      <c r="H363" s="20"/>
      <c r="I363" s="20"/>
      <c r="J363" s="21"/>
      <c r="K363" s="20"/>
      <c r="L363" s="20"/>
      <c r="M363" s="20"/>
      <c r="N363" s="22"/>
    </row>
    <row r="364" spans="1:14" ht="15.95">
      <c r="A364" s="31"/>
      <c r="B364" s="13"/>
      <c r="C364" s="20"/>
      <c r="D364" s="20"/>
      <c r="E364" s="20"/>
      <c r="F364" s="20"/>
      <c r="G364" s="20"/>
      <c r="H364" s="20"/>
      <c r="I364" s="20"/>
      <c r="J364" s="21"/>
      <c r="K364" s="20"/>
      <c r="L364" s="20"/>
      <c r="M364" s="20"/>
      <c r="N364" s="22"/>
    </row>
    <row r="365" spans="1:14" ht="15.95">
      <c r="A365" s="31"/>
      <c r="B365" s="13"/>
      <c r="C365" s="20"/>
      <c r="D365" s="20"/>
      <c r="E365" s="20"/>
      <c r="F365" s="20"/>
      <c r="G365" s="20"/>
      <c r="H365" s="20"/>
      <c r="I365" s="20"/>
      <c r="J365" s="21"/>
      <c r="K365" s="20"/>
      <c r="L365" s="20"/>
      <c r="M365" s="20"/>
      <c r="N365" s="22"/>
    </row>
    <row r="366" spans="1:14" ht="15.95">
      <c r="A366" s="31"/>
      <c r="B366" s="13"/>
      <c r="C366" s="20"/>
      <c r="D366" s="20"/>
      <c r="E366" s="20"/>
      <c r="F366" s="20"/>
      <c r="G366" s="20"/>
      <c r="H366" s="20"/>
      <c r="I366" s="20"/>
      <c r="J366" s="21"/>
      <c r="K366" s="20"/>
      <c r="L366" s="20"/>
      <c r="M366" s="20"/>
      <c r="N366" s="22"/>
    </row>
    <row r="367" spans="1:14" ht="15.95">
      <c r="A367" s="31"/>
      <c r="B367" s="13"/>
      <c r="C367" s="20"/>
      <c r="D367" s="20"/>
      <c r="E367" s="20"/>
      <c r="F367" s="20"/>
      <c r="G367" s="20"/>
      <c r="H367" s="20"/>
      <c r="I367" s="20"/>
      <c r="J367" s="21"/>
      <c r="K367" s="20"/>
      <c r="L367" s="20"/>
      <c r="M367" s="20"/>
      <c r="N367" s="22"/>
    </row>
    <row r="368" spans="1:14" ht="15.95">
      <c r="A368" s="31"/>
      <c r="B368" s="13"/>
      <c r="C368" s="20"/>
      <c r="D368" s="20"/>
      <c r="E368" s="20"/>
      <c r="F368" s="20"/>
      <c r="G368" s="20"/>
      <c r="H368" s="20"/>
      <c r="I368" s="20"/>
      <c r="J368" s="21"/>
      <c r="K368" s="20"/>
      <c r="L368" s="20"/>
      <c r="M368" s="20"/>
      <c r="N368" s="22"/>
    </row>
    <row r="369" spans="1:14" ht="15.95">
      <c r="A369" s="31"/>
      <c r="B369" s="13"/>
      <c r="C369" s="20"/>
      <c r="D369" s="20"/>
      <c r="E369" s="20"/>
      <c r="F369" s="20"/>
      <c r="G369" s="20"/>
      <c r="H369" s="20"/>
      <c r="I369" s="20"/>
      <c r="J369" s="21"/>
      <c r="K369" s="20"/>
      <c r="L369" s="20"/>
      <c r="M369" s="20"/>
      <c r="N369" s="22"/>
    </row>
    <row r="370" spans="1:14" ht="15.95">
      <c r="A370" s="31"/>
      <c r="B370" s="13"/>
      <c r="C370" s="20"/>
      <c r="D370" s="20"/>
      <c r="E370" s="20"/>
      <c r="F370" s="20"/>
      <c r="G370" s="20"/>
      <c r="H370" s="20"/>
      <c r="I370" s="20"/>
      <c r="J370" s="21"/>
      <c r="K370" s="20"/>
      <c r="L370" s="20"/>
      <c r="M370" s="20"/>
      <c r="N370" s="22"/>
    </row>
    <row r="371" spans="1:14" ht="15.95">
      <c r="A371" s="31"/>
      <c r="B371" s="13"/>
      <c r="C371" s="20"/>
      <c r="D371" s="20"/>
      <c r="E371" s="20"/>
      <c r="F371" s="20"/>
      <c r="G371" s="20"/>
      <c r="H371" s="20"/>
      <c r="I371" s="20"/>
      <c r="J371" s="21"/>
      <c r="K371" s="20"/>
      <c r="L371" s="20"/>
      <c r="M371" s="20"/>
      <c r="N371" s="22"/>
    </row>
    <row r="372" spans="1:14" ht="15.95">
      <c r="A372" s="31"/>
      <c r="B372" s="13"/>
      <c r="C372" s="20"/>
      <c r="D372" s="20"/>
      <c r="E372" s="20"/>
      <c r="F372" s="20"/>
      <c r="G372" s="20"/>
      <c r="H372" s="20"/>
      <c r="I372" s="20"/>
      <c r="J372" s="21"/>
      <c r="K372" s="20"/>
      <c r="L372" s="20"/>
      <c r="M372" s="20"/>
      <c r="N372" s="22"/>
    </row>
    <row r="373" spans="1:14" ht="15.95">
      <c r="A373" s="31"/>
      <c r="B373" s="13"/>
      <c r="C373" s="20"/>
      <c r="D373" s="20"/>
      <c r="E373" s="20"/>
      <c r="F373" s="20"/>
      <c r="G373" s="20"/>
      <c r="H373" s="20"/>
      <c r="I373" s="20"/>
      <c r="J373" s="21"/>
      <c r="K373" s="20"/>
      <c r="L373" s="20"/>
      <c r="M373" s="20"/>
      <c r="N373" s="22"/>
    </row>
    <row r="374" spans="1:14" ht="15.95">
      <c r="A374" s="31"/>
      <c r="B374" s="13"/>
      <c r="C374" s="20"/>
      <c r="D374" s="20"/>
      <c r="E374" s="20"/>
      <c r="F374" s="20"/>
      <c r="G374" s="20"/>
      <c r="H374" s="20"/>
      <c r="I374" s="20"/>
      <c r="J374" s="21"/>
      <c r="K374" s="20"/>
      <c r="L374" s="20"/>
      <c r="M374" s="20"/>
      <c r="N374" s="22"/>
    </row>
    <row r="375" spans="1:14" ht="15.95">
      <c r="A375" s="31"/>
      <c r="B375" s="13"/>
      <c r="C375" s="20"/>
      <c r="D375" s="20"/>
      <c r="E375" s="20"/>
      <c r="F375" s="20"/>
      <c r="G375" s="20"/>
      <c r="H375" s="20"/>
      <c r="I375" s="20"/>
      <c r="J375" s="21"/>
      <c r="K375" s="20"/>
      <c r="L375" s="20"/>
      <c r="M375" s="20"/>
      <c r="N375" s="22"/>
    </row>
    <row r="376" spans="1:14" ht="15.95">
      <c r="A376" s="31"/>
      <c r="B376" s="13"/>
      <c r="C376" s="20"/>
      <c r="D376" s="20"/>
      <c r="E376" s="20"/>
      <c r="F376" s="20"/>
      <c r="G376" s="20"/>
      <c r="H376" s="20"/>
      <c r="I376" s="20"/>
      <c r="J376" s="21"/>
      <c r="K376" s="20"/>
      <c r="L376" s="20"/>
      <c r="M376" s="20"/>
      <c r="N376" s="22"/>
    </row>
    <row r="377" spans="1:14" ht="15.95">
      <c r="A377" s="31"/>
      <c r="B377" s="13"/>
      <c r="C377" s="20"/>
      <c r="D377" s="20"/>
      <c r="E377" s="20"/>
      <c r="F377" s="20"/>
      <c r="G377" s="20"/>
      <c r="H377" s="20"/>
      <c r="I377" s="20"/>
      <c r="J377" s="21"/>
      <c r="K377" s="20"/>
      <c r="L377" s="20"/>
      <c r="M377" s="20"/>
      <c r="N377" s="22"/>
    </row>
    <row r="378" spans="1:14" ht="15.95">
      <c r="A378" s="31"/>
      <c r="B378" s="13"/>
      <c r="C378" s="20"/>
      <c r="D378" s="20"/>
      <c r="E378" s="20"/>
      <c r="F378" s="20"/>
      <c r="G378" s="20"/>
      <c r="H378" s="20"/>
      <c r="I378" s="20"/>
      <c r="J378" s="21"/>
      <c r="K378" s="20"/>
      <c r="L378" s="20"/>
      <c r="M378" s="20"/>
      <c r="N378" s="22"/>
    </row>
    <row r="379" spans="1:14" ht="15.95">
      <c r="A379" s="31"/>
      <c r="B379" s="13"/>
      <c r="C379" s="20"/>
      <c r="D379" s="20"/>
      <c r="E379" s="20"/>
      <c r="F379" s="20"/>
      <c r="G379" s="20"/>
      <c r="H379" s="20"/>
      <c r="I379" s="20"/>
      <c r="J379" s="21"/>
      <c r="K379" s="20"/>
      <c r="L379" s="20"/>
      <c r="M379" s="20"/>
      <c r="N379" s="22"/>
    </row>
    <row r="380" spans="1:14" ht="15.95">
      <c r="A380" s="31"/>
      <c r="B380" s="13"/>
      <c r="C380" s="20"/>
      <c r="D380" s="20"/>
      <c r="E380" s="20"/>
      <c r="F380" s="20"/>
      <c r="G380" s="20"/>
      <c r="H380" s="20"/>
      <c r="I380" s="20"/>
      <c r="J380" s="21"/>
      <c r="K380" s="20"/>
      <c r="L380" s="20"/>
      <c r="M380" s="20"/>
      <c r="N380" s="22"/>
    </row>
    <row r="381" spans="1:14" ht="15.95">
      <c r="A381" s="31"/>
      <c r="B381" s="13"/>
      <c r="C381" s="20"/>
      <c r="D381" s="20"/>
      <c r="E381" s="20"/>
      <c r="F381" s="20"/>
      <c r="G381" s="20"/>
      <c r="H381" s="20"/>
      <c r="I381" s="20"/>
      <c r="J381" s="21"/>
      <c r="K381" s="20"/>
      <c r="L381" s="20"/>
      <c r="M381" s="20"/>
      <c r="N381" s="22"/>
    </row>
    <row r="382" spans="1:14" ht="15.95">
      <c r="A382" s="31"/>
      <c r="B382" s="13"/>
      <c r="C382" s="20"/>
      <c r="D382" s="20"/>
      <c r="E382" s="20"/>
      <c r="F382" s="20"/>
      <c r="G382" s="20"/>
      <c r="H382" s="20"/>
      <c r="I382" s="20"/>
      <c r="J382" s="21"/>
      <c r="K382" s="20"/>
      <c r="L382" s="20"/>
      <c r="M382" s="20"/>
      <c r="N382" s="22"/>
    </row>
    <row r="383" spans="1:14" ht="15.95">
      <c r="A383" s="31"/>
      <c r="B383" s="13"/>
      <c r="C383" s="20"/>
      <c r="D383" s="20"/>
      <c r="E383" s="20"/>
      <c r="F383" s="20"/>
      <c r="G383" s="20"/>
      <c r="H383" s="20"/>
      <c r="I383" s="20"/>
      <c r="J383" s="21"/>
      <c r="K383" s="20"/>
      <c r="L383" s="20"/>
      <c r="M383" s="20"/>
      <c r="N383" s="22"/>
    </row>
    <row r="384" spans="1:14" ht="15.95">
      <c r="A384" s="31"/>
      <c r="B384" s="13"/>
      <c r="C384" s="20"/>
      <c r="D384" s="20"/>
      <c r="E384" s="20"/>
      <c r="F384" s="20"/>
      <c r="G384" s="20"/>
      <c r="H384" s="20"/>
      <c r="I384" s="20"/>
      <c r="J384" s="21"/>
      <c r="K384" s="20"/>
      <c r="L384" s="20"/>
      <c r="M384" s="20"/>
      <c r="N384" s="22"/>
    </row>
    <row r="385" spans="1:14" ht="15.95">
      <c r="A385" s="31"/>
      <c r="B385" s="13"/>
      <c r="C385" s="20"/>
      <c r="D385" s="20"/>
      <c r="E385" s="20"/>
      <c r="F385" s="20"/>
      <c r="G385" s="20"/>
      <c r="H385" s="20"/>
      <c r="I385" s="20"/>
      <c r="J385" s="21"/>
      <c r="K385" s="20"/>
      <c r="L385" s="20"/>
      <c r="M385" s="20"/>
      <c r="N385" s="22"/>
    </row>
    <row r="386" spans="1:14" ht="15.95">
      <c r="A386" s="31"/>
      <c r="B386" s="13"/>
      <c r="C386" s="20"/>
      <c r="D386" s="20"/>
      <c r="E386" s="20"/>
      <c r="F386" s="20"/>
      <c r="G386" s="20"/>
      <c r="H386" s="20"/>
      <c r="I386" s="20"/>
      <c r="J386" s="21"/>
      <c r="K386" s="20"/>
      <c r="L386" s="20"/>
      <c r="M386" s="20"/>
      <c r="N386" s="22"/>
    </row>
    <row r="387" spans="1:14" ht="15.95">
      <c r="A387" s="31"/>
      <c r="B387" s="13"/>
      <c r="C387" s="20"/>
      <c r="D387" s="20"/>
      <c r="E387" s="20"/>
      <c r="F387" s="20"/>
      <c r="G387" s="20"/>
      <c r="H387" s="20"/>
      <c r="I387" s="20"/>
      <c r="J387" s="21"/>
      <c r="K387" s="20"/>
      <c r="L387" s="20"/>
      <c r="M387" s="20"/>
      <c r="N387" s="22"/>
    </row>
    <row r="388" spans="1:14" ht="15.95">
      <c r="A388" s="31"/>
      <c r="B388" s="13"/>
      <c r="C388" s="20"/>
      <c r="D388" s="20"/>
      <c r="E388" s="20"/>
      <c r="F388" s="20"/>
      <c r="G388" s="20"/>
      <c r="H388" s="20"/>
      <c r="I388" s="20"/>
      <c r="J388" s="21"/>
      <c r="K388" s="20"/>
      <c r="L388" s="20"/>
      <c r="M388" s="20"/>
      <c r="N388" s="22"/>
    </row>
    <row r="389" spans="1:14" ht="15.95">
      <c r="A389" s="31"/>
      <c r="B389" s="13"/>
      <c r="C389" s="20"/>
      <c r="D389" s="20"/>
      <c r="E389" s="20"/>
      <c r="F389" s="20"/>
      <c r="G389" s="20"/>
      <c r="H389" s="20"/>
      <c r="I389" s="20"/>
      <c r="J389" s="21"/>
      <c r="K389" s="20"/>
      <c r="L389" s="20"/>
      <c r="M389" s="20"/>
      <c r="N389" s="22"/>
    </row>
    <row r="390" spans="1:14" ht="15.95">
      <c r="A390" s="31"/>
      <c r="B390" s="13"/>
      <c r="C390" s="20"/>
      <c r="D390" s="20"/>
      <c r="E390" s="20"/>
      <c r="F390" s="20"/>
      <c r="G390" s="20"/>
      <c r="H390" s="20"/>
      <c r="I390" s="20"/>
      <c r="J390" s="21"/>
      <c r="K390" s="20"/>
      <c r="L390" s="20"/>
      <c r="M390" s="20"/>
      <c r="N390" s="22"/>
    </row>
    <row r="391" spans="1:14" ht="15.95">
      <c r="A391" s="31"/>
      <c r="B391" s="13"/>
      <c r="C391" s="20"/>
      <c r="D391" s="20"/>
      <c r="E391" s="20"/>
      <c r="F391" s="20"/>
      <c r="G391" s="20"/>
      <c r="H391" s="20"/>
      <c r="I391" s="20"/>
      <c r="J391" s="21"/>
      <c r="K391" s="20"/>
      <c r="L391" s="20"/>
      <c r="M391" s="20"/>
      <c r="N391" s="22"/>
    </row>
    <row r="392" spans="1:14" ht="15.95">
      <c r="A392" s="31"/>
      <c r="B392" s="13"/>
      <c r="C392" s="20"/>
      <c r="D392" s="20"/>
      <c r="E392" s="20"/>
      <c r="F392" s="20"/>
      <c r="G392" s="20"/>
      <c r="H392" s="20"/>
      <c r="I392" s="20"/>
      <c r="J392" s="21"/>
      <c r="K392" s="20"/>
      <c r="L392" s="20"/>
      <c r="M392" s="20"/>
      <c r="N392" s="22"/>
    </row>
    <row r="393" spans="1:14" ht="15.95">
      <c r="A393" s="31"/>
      <c r="B393" s="13"/>
      <c r="C393" s="20"/>
      <c r="D393" s="20"/>
      <c r="E393" s="20"/>
      <c r="F393" s="20"/>
      <c r="G393" s="20"/>
      <c r="H393" s="20"/>
      <c r="I393" s="20"/>
      <c r="J393" s="21"/>
      <c r="K393" s="20"/>
      <c r="L393" s="20"/>
      <c r="M393" s="20"/>
      <c r="N393" s="22"/>
    </row>
    <row r="394" spans="1:14" ht="15.95">
      <c r="A394" s="31"/>
      <c r="B394" s="13"/>
      <c r="C394" s="20"/>
      <c r="D394" s="20"/>
      <c r="E394" s="20"/>
      <c r="F394" s="20"/>
      <c r="G394" s="20"/>
      <c r="H394" s="20"/>
      <c r="I394" s="20"/>
      <c r="J394" s="21"/>
      <c r="K394" s="20"/>
      <c r="L394" s="20"/>
      <c r="M394" s="20"/>
      <c r="N394" s="22"/>
    </row>
    <row r="395" spans="1:14" ht="15.95">
      <c r="A395" s="31"/>
      <c r="B395" s="13"/>
      <c r="C395" s="20"/>
      <c r="D395" s="20"/>
      <c r="E395" s="20"/>
      <c r="F395" s="20"/>
      <c r="G395" s="20"/>
      <c r="H395" s="20"/>
      <c r="I395" s="20"/>
      <c r="J395" s="21"/>
      <c r="K395" s="20"/>
      <c r="L395" s="20"/>
      <c r="M395" s="20"/>
      <c r="N395" s="22"/>
    </row>
    <row r="396" spans="1:14" ht="15.95">
      <c r="A396" s="31"/>
      <c r="B396" s="13"/>
      <c r="C396" s="20"/>
      <c r="D396" s="20"/>
      <c r="E396" s="20"/>
      <c r="F396" s="20"/>
      <c r="G396" s="20"/>
      <c r="H396" s="20"/>
      <c r="I396" s="20"/>
      <c r="J396" s="21"/>
      <c r="K396" s="20"/>
      <c r="L396" s="20"/>
      <c r="M396" s="20"/>
      <c r="N396" s="22"/>
    </row>
    <row r="397" spans="1:14" ht="15.95">
      <c r="A397" s="31"/>
      <c r="B397" s="13"/>
      <c r="C397" s="20"/>
      <c r="D397" s="20"/>
      <c r="E397" s="20"/>
      <c r="F397" s="20"/>
      <c r="G397" s="20"/>
      <c r="H397" s="20"/>
      <c r="I397" s="20"/>
      <c r="J397" s="21"/>
      <c r="K397" s="20"/>
      <c r="L397" s="20"/>
      <c r="M397" s="20"/>
      <c r="N397" s="22"/>
    </row>
    <row r="398" spans="1:14" ht="15.95">
      <c r="A398" s="31"/>
      <c r="B398" s="13"/>
      <c r="C398" s="20"/>
      <c r="D398" s="20"/>
      <c r="E398" s="20"/>
      <c r="F398" s="20"/>
      <c r="G398" s="20"/>
      <c r="H398" s="20"/>
      <c r="I398" s="20"/>
      <c r="J398" s="21"/>
      <c r="K398" s="20"/>
      <c r="L398" s="20"/>
      <c r="M398" s="20"/>
      <c r="N398" s="22"/>
    </row>
    <row r="399" spans="1:14" ht="15.95">
      <c r="A399" s="31"/>
      <c r="B399" s="13"/>
      <c r="C399" s="20"/>
      <c r="D399" s="20"/>
      <c r="E399" s="20"/>
      <c r="F399" s="20"/>
      <c r="G399" s="20"/>
      <c r="H399" s="20"/>
      <c r="I399" s="20"/>
      <c r="J399" s="21"/>
      <c r="K399" s="20"/>
      <c r="L399" s="20"/>
      <c r="M399" s="20"/>
      <c r="N399" s="22"/>
    </row>
    <row r="400" spans="1:14" ht="15.95">
      <c r="A400" s="31"/>
      <c r="B400" s="13"/>
      <c r="C400" s="20"/>
      <c r="D400" s="20"/>
      <c r="E400" s="20"/>
      <c r="F400" s="20"/>
      <c r="G400" s="20"/>
      <c r="H400" s="20"/>
      <c r="I400" s="20"/>
      <c r="J400" s="21"/>
      <c r="K400" s="20"/>
      <c r="L400" s="20"/>
      <c r="M400" s="20"/>
      <c r="N400" s="22"/>
    </row>
    <row r="401" spans="1:14" ht="15.95">
      <c r="A401" s="31"/>
      <c r="B401" s="13"/>
      <c r="C401" s="20"/>
      <c r="D401" s="20"/>
      <c r="E401" s="20"/>
      <c r="F401" s="20"/>
      <c r="G401" s="20"/>
      <c r="H401" s="20"/>
      <c r="I401" s="20"/>
      <c r="J401" s="21"/>
      <c r="K401" s="20"/>
      <c r="L401" s="20"/>
      <c r="M401" s="20"/>
      <c r="N401" s="22"/>
    </row>
    <row r="402" spans="1:14" ht="15.95">
      <c r="A402" s="31"/>
      <c r="B402" s="13"/>
      <c r="C402" s="20"/>
      <c r="D402" s="20"/>
      <c r="E402" s="20"/>
      <c r="F402" s="20"/>
      <c r="G402" s="20"/>
      <c r="H402" s="20"/>
      <c r="I402" s="20"/>
      <c r="J402" s="21"/>
      <c r="K402" s="20"/>
      <c r="L402" s="20"/>
      <c r="M402" s="20"/>
      <c r="N402" s="22"/>
    </row>
    <row r="403" spans="1:14" ht="15.95">
      <c r="A403" s="31"/>
      <c r="B403" s="13"/>
      <c r="C403" s="20"/>
      <c r="D403" s="20"/>
      <c r="E403" s="20"/>
      <c r="F403" s="20"/>
      <c r="G403" s="20"/>
      <c r="H403" s="20"/>
      <c r="I403" s="20"/>
      <c r="J403" s="21"/>
      <c r="K403" s="20"/>
      <c r="L403" s="20"/>
      <c r="M403" s="20"/>
      <c r="N403" s="22"/>
    </row>
    <row r="404" spans="1:14" ht="15.95">
      <c r="A404" s="31"/>
      <c r="B404" s="13"/>
      <c r="C404" s="20"/>
      <c r="D404" s="20"/>
      <c r="E404" s="20"/>
      <c r="F404" s="20"/>
      <c r="G404" s="20"/>
      <c r="H404" s="20"/>
      <c r="I404" s="20"/>
      <c r="J404" s="21"/>
      <c r="K404" s="20"/>
      <c r="L404" s="20"/>
      <c r="M404" s="20"/>
      <c r="N404" s="22"/>
    </row>
    <row r="405" spans="1:14" ht="15.95">
      <c r="A405" s="31"/>
      <c r="B405" s="13"/>
      <c r="C405" s="20"/>
      <c r="D405" s="20"/>
      <c r="E405" s="20"/>
      <c r="F405" s="20"/>
      <c r="G405" s="20"/>
      <c r="H405" s="20"/>
      <c r="I405" s="20"/>
      <c r="J405" s="21"/>
      <c r="K405" s="20"/>
      <c r="L405" s="20"/>
      <c r="M405" s="20"/>
      <c r="N405" s="22"/>
    </row>
    <row r="406" spans="1:14" ht="15.95">
      <c r="A406" s="31"/>
      <c r="B406" s="13"/>
      <c r="C406" s="20"/>
      <c r="D406" s="20"/>
      <c r="E406" s="20"/>
      <c r="F406" s="20"/>
      <c r="G406" s="20"/>
      <c r="H406" s="20"/>
      <c r="I406" s="20"/>
      <c r="J406" s="21"/>
      <c r="K406" s="20"/>
      <c r="L406" s="20"/>
      <c r="M406" s="20"/>
      <c r="N406" s="22"/>
    </row>
    <row r="407" spans="1:14" ht="15.95">
      <c r="A407" s="31"/>
      <c r="B407" s="13"/>
      <c r="C407" s="20"/>
      <c r="D407" s="20"/>
      <c r="E407" s="20"/>
      <c r="F407" s="20"/>
      <c r="G407" s="20"/>
      <c r="H407" s="20"/>
      <c r="I407" s="20"/>
      <c r="J407" s="21"/>
      <c r="K407" s="20"/>
      <c r="L407" s="20"/>
      <c r="M407" s="20"/>
      <c r="N407" s="22"/>
    </row>
    <row r="408" spans="1:14" ht="15.95">
      <c r="A408" s="31"/>
      <c r="B408" s="13"/>
      <c r="C408" s="20"/>
      <c r="D408" s="20"/>
      <c r="E408" s="20"/>
      <c r="F408" s="20"/>
      <c r="G408" s="20"/>
      <c r="H408" s="20"/>
      <c r="I408" s="20"/>
      <c r="J408" s="21"/>
      <c r="K408" s="20"/>
      <c r="L408" s="20"/>
      <c r="M408" s="20"/>
      <c r="N408" s="22"/>
    </row>
    <row r="409" spans="1:14" ht="15.95">
      <c r="A409" s="31"/>
      <c r="B409" s="13"/>
      <c r="C409" s="20"/>
      <c r="D409" s="20"/>
      <c r="E409" s="20"/>
      <c r="F409" s="20"/>
      <c r="G409" s="20"/>
      <c r="H409" s="20"/>
      <c r="I409" s="20"/>
      <c r="J409" s="21"/>
      <c r="K409" s="20"/>
      <c r="L409" s="20"/>
      <c r="M409" s="20"/>
      <c r="N409" s="22"/>
    </row>
    <row r="410" spans="1:14" ht="15.95">
      <c r="A410" s="31"/>
      <c r="B410" s="13"/>
      <c r="C410" s="20"/>
      <c r="D410" s="20"/>
      <c r="E410" s="20"/>
      <c r="F410" s="20"/>
      <c r="G410" s="20"/>
      <c r="H410" s="20"/>
      <c r="I410" s="20"/>
      <c r="J410" s="21"/>
      <c r="K410" s="20"/>
      <c r="L410" s="20"/>
      <c r="M410" s="20"/>
      <c r="N410" s="22"/>
    </row>
    <row r="411" spans="1:14" ht="15.95">
      <c r="A411" s="31"/>
      <c r="B411" s="13"/>
      <c r="C411" s="20"/>
      <c r="D411" s="20"/>
      <c r="E411" s="20"/>
      <c r="F411" s="20"/>
      <c r="G411" s="20"/>
      <c r="H411" s="20"/>
      <c r="I411" s="20"/>
      <c r="J411" s="21"/>
      <c r="K411" s="20"/>
      <c r="L411" s="20"/>
      <c r="M411" s="20"/>
      <c r="N411" s="22"/>
    </row>
    <row r="412" spans="1:14" ht="15.95">
      <c r="A412" s="31"/>
      <c r="B412" s="13"/>
      <c r="C412" s="20"/>
      <c r="D412" s="20"/>
      <c r="E412" s="20"/>
      <c r="F412" s="20"/>
      <c r="G412" s="20"/>
      <c r="H412" s="20"/>
      <c r="I412" s="20"/>
      <c r="J412" s="21"/>
      <c r="K412" s="20"/>
      <c r="L412" s="20"/>
      <c r="M412" s="20"/>
      <c r="N412" s="22"/>
    </row>
    <row r="413" spans="1:14" ht="15.95">
      <c r="A413" s="31"/>
      <c r="B413" s="13"/>
      <c r="C413" s="20"/>
      <c r="D413" s="20"/>
      <c r="E413" s="20"/>
      <c r="F413" s="20"/>
      <c r="G413" s="20"/>
      <c r="H413" s="20"/>
      <c r="I413" s="20"/>
      <c r="J413" s="21"/>
      <c r="K413" s="20"/>
      <c r="L413" s="20"/>
      <c r="M413" s="20"/>
      <c r="N413" s="22"/>
    </row>
    <row r="414" spans="1:14" ht="15.95">
      <c r="A414" s="31"/>
      <c r="B414" s="13"/>
      <c r="C414" s="20"/>
      <c r="D414" s="20"/>
      <c r="E414" s="20"/>
      <c r="F414" s="20"/>
      <c r="G414" s="20"/>
      <c r="H414" s="20"/>
      <c r="I414" s="20"/>
      <c r="J414" s="21"/>
      <c r="K414" s="20"/>
      <c r="L414" s="20"/>
      <c r="M414" s="20"/>
      <c r="N414" s="22"/>
    </row>
    <row r="415" spans="1:14" ht="15.95">
      <c r="A415" s="31"/>
      <c r="B415" s="13"/>
      <c r="C415" s="20"/>
      <c r="D415" s="20"/>
      <c r="E415" s="20"/>
      <c r="F415" s="20"/>
      <c r="G415" s="20"/>
      <c r="H415" s="20"/>
      <c r="I415" s="20"/>
      <c r="J415" s="21"/>
      <c r="K415" s="20"/>
      <c r="L415" s="20"/>
      <c r="M415" s="20"/>
      <c r="N415" s="22"/>
    </row>
    <row r="416" spans="1:14" ht="15.95">
      <c r="A416" s="31"/>
      <c r="B416" s="13"/>
      <c r="C416" s="20"/>
      <c r="D416" s="20"/>
      <c r="E416" s="20"/>
      <c r="F416" s="20"/>
      <c r="G416" s="20"/>
      <c r="H416" s="20"/>
      <c r="I416" s="20"/>
      <c r="J416" s="21"/>
      <c r="K416" s="20"/>
      <c r="L416" s="20"/>
      <c r="M416" s="20"/>
      <c r="N416" s="22"/>
    </row>
    <row r="417" spans="1:14" ht="15.95">
      <c r="A417" s="31"/>
      <c r="B417" s="13"/>
      <c r="C417" s="20"/>
      <c r="D417" s="20"/>
      <c r="E417" s="20"/>
      <c r="F417" s="20"/>
      <c r="G417" s="20"/>
      <c r="H417" s="20"/>
      <c r="I417" s="20"/>
      <c r="J417" s="21"/>
      <c r="K417" s="20"/>
      <c r="L417" s="20"/>
      <c r="M417" s="20"/>
      <c r="N417" s="22"/>
    </row>
    <row r="418" spans="1:14" ht="15.95">
      <c r="A418" s="31"/>
      <c r="B418" s="13"/>
      <c r="C418" s="20"/>
      <c r="D418" s="20"/>
      <c r="E418" s="20"/>
      <c r="F418" s="20"/>
      <c r="G418" s="20"/>
      <c r="H418" s="20"/>
      <c r="I418" s="20"/>
      <c r="J418" s="21"/>
      <c r="K418" s="20"/>
      <c r="L418" s="20"/>
      <c r="M418" s="20"/>
      <c r="N418" s="22"/>
    </row>
    <row r="419" spans="1:14" ht="15.95">
      <c r="A419" s="31"/>
      <c r="B419" s="13"/>
      <c r="C419" s="20"/>
      <c r="D419" s="20"/>
      <c r="E419" s="20"/>
      <c r="F419" s="20"/>
      <c r="G419" s="20"/>
      <c r="H419" s="20"/>
      <c r="I419" s="20"/>
      <c r="J419" s="21"/>
      <c r="K419" s="20"/>
      <c r="L419" s="20"/>
      <c r="M419" s="20"/>
      <c r="N419" s="22"/>
    </row>
    <row r="420" spans="1:14" ht="15.95">
      <c r="A420" s="31"/>
      <c r="B420" s="13"/>
      <c r="C420" s="20"/>
      <c r="D420" s="20"/>
      <c r="E420" s="20"/>
      <c r="F420" s="20"/>
      <c r="G420" s="20"/>
      <c r="H420" s="20"/>
      <c r="I420" s="20"/>
      <c r="J420" s="21"/>
      <c r="K420" s="20"/>
      <c r="L420" s="20"/>
      <c r="M420" s="20"/>
      <c r="N420" s="22"/>
    </row>
    <row r="421" spans="1:14" ht="15.95">
      <c r="A421" s="31"/>
      <c r="B421" s="13"/>
      <c r="C421" s="20"/>
      <c r="D421" s="20"/>
      <c r="E421" s="20"/>
      <c r="F421" s="20"/>
      <c r="G421" s="20"/>
      <c r="H421" s="20"/>
      <c r="I421" s="20"/>
      <c r="J421" s="21"/>
      <c r="K421" s="20"/>
      <c r="L421" s="20"/>
      <c r="M421" s="20"/>
      <c r="N421" s="22"/>
    </row>
    <row r="422" spans="1:14" ht="15.95">
      <c r="A422" s="31"/>
      <c r="B422" s="13"/>
      <c r="C422" s="20"/>
      <c r="D422" s="20"/>
      <c r="E422" s="20"/>
      <c r="F422" s="20"/>
      <c r="G422" s="20"/>
      <c r="H422" s="20"/>
      <c r="I422" s="20"/>
      <c r="J422" s="21"/>
      <c r="K422" s="20"/>
      <c r="L422" s="20"/>
      <c r="M422" s="20"/>
      <c r="N422" s="22"/>
    </row>
    <row r="423" spans="1:14" ht="15.95">
      <c r="A423" s="31"/>
      <c r="B423" s="13"/>
      <c r="C423" s="20"/>
      <c r="D423" s="20"/>
      <c r="E423" s="20"/>
      <c r="F423" s="20"/>
      <c r="G423" s="20"/>
      <c r="H423" s="20"/>
      <c r="I423" s="20"/>
      <c r="J423" s="21"/>
      <c r="K423" s="20"/>
      <c r="L423" s="20"/>
      <c r="M423" s="20"/>
      <c r="N423" s="22"/>
    </row>
    <row r="424" spans="1:14" ht="15.95">
      <c r="A424" s="31"/>
      <c r="B424" s="13"/>
      <c r="C424" s="20"/>
      <c r="D424" s="20"/>
      <c r="E424" s="20"/>
      <c r="F424" s="20"/>
      <c r="G424" s="20"/>
      <c r="H424" s="20"/>
      <c r="I424" s="20"/>
      <c r="J424" s="21"/>
      <c r="K424" s="20"/>
      <c r="L424" s="20"/>
      <c r="M424" s="20"/>
      <c r="N424" s="22"/>
    </row>
    <row r="425" spans="1:14" ht="15.95">
      <c r="A425" s="31"/>
      <c r="B425" s="13"/>
      <c r="C425" s="20"/>
      <c r="D425" s="20"/>
      <c r="E425" s="20"/>
      <c r="F425" s="20"/>
      <c r="G425" s="20"/>
      <c r="H425" s="20"/>
      <c r="I425" s="20"/>
      <c r="J425" s="21"/>
      <c r="K425" s="20"/>
      <c r="L425" s="20"/>
      <c r="M425" s="20"/>
      <c r="N425" s="22"/>
    </row>
    <row r="426" spans="1:14" ht="15.95">
      <c r="A426" s="31"/>
      <c r="B426" s="13"/>
      <c r="C426" s="20"/>
      <c r="D426" s="20"/>
      <c r="E426" s="20"/>
      <c r="F426" s="20"/>
      <c r="G426" s="20"/>
      <c r="H426" s="20"/>
      <c r="I426" s="20"/>
      <c r="J426" s="21"/>
      <c r="K426" s="20"/>
      <c r="L426" s="20"/>
      <c r="M426" s="20"/>
      <c r="N426" s="22"/>
    </row>
    <row r="427" spans="1:14" ht="15.95">
      <c r="A427" s="31"/>
      <c r="B427" s="13"/>
      <c r="C427" s="20"/>
      <c r="D427" s="20"/>
      <c r="E427" s="20"/>
      <c r="F427" s="20"/>
      <c r="G427" s="20"/>
      <c r="H427" s="20"/>
      <c r="I427" s="20"/>
      <c r="J427" s="21"/>
      <c r="K427" s="20"/>
      <c r="L427" s="20"/>
      <c r="M427" s="20"/>
      <c r="N427" s="22"/>
    </row>
    <row r="428" spans="1:14" ht="15.95">
      <c r="A428" s="31"/>
      <c r="B428" s="13"/>
      <c r="C428" s="20"/>
      <c r="D428" s="20"/>
      <c r="E428" s="20"/>
      <c r="F428" s="20"/>
      <c r="G428" s="20"/>
      <c r="H428" s="20"/>
      <c r="I428" s="20"/>
      <c r="J428" s="21"/>
      <c r="K428" s="20"/>
      <c r="L428" s="20"/>
      <c r="M428" s="20"/>
      <c r="N428" s="22"/>
    </row>
    <row r="429" spans="1:14" ht="15.95">
      <c r="A429" s="31"/>
      <c r="B429" s="13"/>
      <c r="C429" s="20"/>
      <c r="D429" s="20"/>
      <c r="E429" s="20"/>
      <c r="F429" s="20"/>
      <c r="G429" s="20"/>
      <c r="H429" s="20"/>
      <c r="I429" s="20"/>
      <c r="J429" s="21"/>
      <c r="K429" s="20"/>
      <c r="L429" s="20"/>
      <c r="M429" s="20"/>
      <c r="N429" s="22"/>
    </row>
    <row r="430" spans="1:14" ht="15.95">
      <c r="A430" s="31"/>
      <c r="B430" s="13"/>
      <c r="C430" s="20"/>
      <c r="D430" s="20"/>
      <c r="E430" s="20"/>
      <c r="F430" s="20"/>
      <c r="G430" s="20"/>
      <c r="H430" s="20"/>
      <c r="I430" s="20"/>
      <c r="J430" s="21"/>
      <c r="K430" s="20"/>
      <c r="L430" s="20"/>
      <c r="M430" s="20"/>
      <c r="N430" s="22"/>
    </row>
    <row r="431" spans="1:14" ht="15.95">
      <c r="A431" s="31"/>
      <c r="B431" s="13"/>
      <c r="C431" s="20"/>
      <c r="D431" s="20"/>
      <c r="E431" s="20"/>
      <c r="F431" s="20"/>
      <c r="G431" s="20"/>
      <c r="H431" s="20"/>
      <c r="I431" s="20"/>
      <c r="J431" s="21"/>
      <c r="K431" s="20"/>
      <c r="L431" s="20"/>
      <c r="M431" s="20"/>
      <c r="N431" s="22"/>
    </row>
    <row r="432" spans="1:14" ht="15.95">
      <c r="A432" s="31"/>
      <c r="B432" s="13"/>
      <c r="C432" s="20"/>
      <c r="D432" s="20"/>
      <c r="E432" s="20"/>
      <c r="F432" s="20"/>
      <c r="G432" s="20"/>
      <c r="H432" s="20"/>
      <c r="I432" s="20"/>
      <c r="J432" s="21"/>
      <c r="K432" s="20"/>
      <c r="L432" s="20"/>
      <c r="M432" s="20"/>
      <c r="N432" s="22"/>
    </row>
    <row r="433" spans="1:14" ht="15.95">
      <c r="A433" s="31"/>
      <c r="B433" s="13"/>
      <c r="C433" s="20"/>
      <c r="D433" s="20"/>
      <c r="E433" s="20"/>
      <c r="F433" s="20"/>
      <c r="G433" s="20"/>
      <c r="H433" s="20"/>
      <c r="I433" s="20"/>
      <c r="J433" s="21"/>
      <c r="K433" s="20"/>
      <c r="L433" s="20"/>
      <c r="M433" s="20"/>
      <c r="N433" s="22"/>
    </row>
    <row r="434" spans="1:14" ht="15.95">
      <c r="A434" s="31"/>
      <c r="B434" s="13"/>
      <c r="C434" s="20"/>
      <c r="D434" s="20"/>
      <c r="E434" s="20"/>
      <c r="F434" s="20"/>
      <c r="G434" s="20"/>
      <c r="H434" s="20"/>
      <c r="I434" s="20"/>
      <c r="J434" s="21"/>
      <c r="K434" s="20"/>
      <c r="L434" s="20"/>
      <c r="M434" s="20"/>
      <c r="N434" s="22"/>
    </row>
    <row r="435" spans="1:14" ht="15.95">
      <c r="A435" s="31"/>
      <c r="B435" s="13"/>
      <c r="C435" s="20"/>
      <c r="D435" s="20"/>
      <c r="E435" s="20"/>
      <c r="F435" s="20"/>
      <c r="G435" s="20"/>
      <c r="H435" s="20"/>
      <c r="I435" s="20"/>
      <c r="J435" s="21"/>
      <c r="K435" s="20"/>
      <c r="L435" s="20"/>
      <c r="M435" s="20"/>
      <c r="N435" s="22"/>
    </row>
    <row r="436" spans="1:14" ht="15.95">
      <c r="A436" s="31"/>
      <c r="B436" s="13"/>
      <c r="C436" s="20"/>
      <c r="D436" s="20"/>
      <c r="E436" s="20"/>
      <c r="F436" s="20"/>
      <c r="G436" s="20"/>
      <c r="H436" s="20"/>
      <c r="I436" s="20"/>
      <c r="J436" s="21"/>
      <c r="K436" s="20"/>
      <c r="L436" s="20"/>
      <c r="M436" s="20"/>
      <c r="N436" s="22"/>
    </row>
    <row r="437" spans="1:14" ht="15.95">
      <c r="A437" s="31"/>
      <c r="B437" s="13"/>
      <c r="C437" s="20"/>
      <c r="D437" s="20"/>
      <c r="E437" s="20"/>
      <c r="F437" s="20"/>
      <c r="G437" s="20"/>
      <c r="H437" s="20"/>
      <c r="I437" s="20"/>
      <c r="J437" s="21"/>
      <c r="K437" s="20"/>
      <c r="L437" s="20"/>
      <c r="M437" s="20"/>
      <c r="N437" s="22"/>
    </row>
    <row r="438" spans="1:14" ht="15.95">
      <c r="A438" s="31"/>
      <c r="B438" s="13"/>
      <c r="C438" s="20"/>
      <c r="D438" s="20"/>
      <c r="E438" s="20"/>
      <c r="F438" s="20"/>
      <c r="G438" s="20"/>
      <c r="H438" s="20"/>
      <c r="I438" s="20"/>
      <c r="J438" s="21"/>
      <c r="K438" s="20"/>
      <c r="L438" s="20"/>
      <c r="M438" s="20"/>
      <c r="N438" s="22"/>
    </row>
    <row r="439" spans="1:14" ht="15.95">
      <c r="A439" s="31"/>
      <c r="B439" s="13"/>
      <c r="C439" s="20"/>
      <c r="D439" s="20"/>
      <c r="E439" s="20"/>
      <c r="F439" s="20"/>
      <c r="G439" s="20"/>
      <c r="H439" s="20"/>
      <c r="I439" s="20"/>
      <c r="J439" s="21"/>
      <c r="K439" s="20"/>
      <c r="L439" s="20"/>
      <c r="M439" s="20"/>
      <c r="N439" s="22"/>
    </row>
    <row r="440" spans="1:14" ht="15.95">
      <c r="A440" s="31"/>
      <c r="B440" s="13"/>
      <c r="C440" s="20"/>
      <c r="D440" s="20"/>
      <c r="E440" s="20"/>
      <c r="F440" s="20"/>
      <c r="G440" s="20"/>
      <c r="H440" s="20"/>
      <c r="I440" s="20"/>
      <c r="J440" s="21"/>
      <c r="K440" s="20"/>
      <c r="L440" s="20"/>
      <c r="M440" s="20"/>
      <c r="N440" s="22"/>
    </row>
    <row r="441" spans="1:14" ht="15.95">
      <c r="A441" s="31"/>
      <c r="B441" s="13"/>
      <c r="C441" s="20"/>
      <c r="D441" s="20"/>
      <c r="E441" s="20"/>
      <c r="F441" s="20"/>
      <c r="G441" s="20"/>
      <c r="H441" s="20"/>
      <c r="I441" s="20"/>
      <c r="J441" s="21"/>
      <c r="K441" s="20"/>
      <c r="L441" s="20"/>
      <c r="M441" s="20"/>
      <c r="N441" s="22"/>
    </row>
    <row r="442" spans="1:14" ht="15.95">
      <c r="A442" s="31"/>
      <c r="B442" s="13"/>
      <c r="C442" s="20"/>
      <c r="D442" s="20"/>
      <c r="E442" s="20"/>
      <c r="F442" s="20"/>
      <c r="G442" s="20"/>
      <c r="H442" s="20"/>
      <c r="I442" s="20"/>
      <c r="J442" s="21"/>
      <c r="K442" s="20"/>
      <c r="L442" s="20"/>
      <c r="M442" s="20"/>
      <c r="N442" s="22"/>
    </row>
    <row r="443" spans="1:14" ht="15.95">
      <c r="A443" s="31"/>
      <c r="B443" s="13"/>
      <c r="C443" s="20"/>
      <c r="D443" s="20"/>
      <c r="E443" s="20"/>
      <c r="F443" s="20"/>
      <c r="G443" s="20"/>
      <c r="H443" s="20"/>
      <c r="I443" s="20"/>
      <c r="J443" s="21"/>
      <c r="K443" s="20"/>
      <c r="L443" s="20"/>
      <c r="M443" s="20"/>
      <c r="N443" s="22"/>
    </row>
    <row r="444" spans="1:14" ht="15.95">
      <c r="A444" s="31"/>
      <c r="B444" s="13"/>
      <c r="C444" s="20"/>
      <c r="D444" s="20"/>
      <c r="E444" s="20"/>
      <c r="F444" s="20"/>
      <c r="G444" s="20"/>
      <c r="H444" s="20"/>
      <c r="I444" s="20"/>
      <c r="J444" s="21"/>
      <c r="K444" s="20"/>
      <c r="L444" s="20"/>
      <c r="M444" s="20"/>
      <c r="N444" s="22"/>
    </row>
    <row r="445" spans="1:14" ht="15.95">
      <c r="A445" s="31"/>
      <c r="B445" s="13"/>
      <c r="C445" s="20"/>
      <c r="D445" s="20"/>
      <c r="E445" s="20"/>
      <c r="F445" s="20"/>
      <c r="G445" s="20"/>
      <c r="H445" s="20"/>
      <c r="I445" s="20"/>
      <c r="J445" s="21"/>
      <c r="K445" s="20"/>
      <c r="L445" s="20"/>
      <c r="M445" s="20"/>
      <c r="N445" s="22"/>
    </row>
    <row r="446" spans="1:14" ht="15.95">
      <c r="A446" s="31"/>
      <c r="B446" s="13"/>
      <c r="C446" s="20"/>
      <c r="D446" s="20"/>
      <c r="E446" s="20"/>
      <c r="F446" s="20"/>
      <c r="G446" s="20"/>
      <c r="H446" s="20"/>
      <c r="I446" s="20"/>
      <c r="J446" s="21"/>
      <c r="K446" s="20"/>
      <c r="L446" s="20"/>
      <c r="M446" s="20"/>
      <c r="N446" s="22"/>
    </row>
    <row r="447" spans="1:14" ht="15.95">
      <c r="A447" s="31"/>
      <c r="B447" s="13"/>
      <c r="C447" s="20"/>
      <c r="D447" s="20"/>
      <c r="E447" s="20"/>
      <c r="F447" s="20"/>
      <c r="G447" s="20"/>
      <c r="H447" s="20"/>
      <c r="I447" s="20"/>
      <c r="J447" s="21"/>
      <c r="K447" s="20"/>
      <c r="L447" s="20"/>
      <c r="M447" s="20"/>
      <c r="N447" s="22"/>
    </row>
    <row r="448" spans="1:14" ht="15.95">
      <c r="A448" s="31"/>
      <c r="B448" s="13"/>
      <c r="C448" s="20"/>
      <c r="D448" s="20"/>
      <c r="E448" s="20"/>
      <c r="F448" s="20"/>
      <c r="G448" s="20"/>
      <c r="H448" s="20"/>
      <c r="I448" s="20"/>
      <c r="J448" s="21"/>
      <c r="K448" s="20"/>
      <c r="L448" s="20"/>
      <c r="M448" s="20"/>
      <c r="N448" s="22"/>
    </row>
    <row r="449" spans="1:14" ht="15.95">
      <c r="A449" s="31"/>
      <c r="B449" s="13"/>
      <c r="C449" s="20"/>
      <c r="D449" s="20"/>
      <c r="E449" s="20"/>
      <c r="F449" s="20"/>
      <c r="G449" s="20"/>
      <c r="H449" s="20"/>
      <c r="I449" s="20"/>
      <c r="J449" s="21"/>
      <c r="K449" s="20"/>
      <c r="L449" s="20"/>
      <c r="M449" s="20"/>
      <c r="N449" s="22"/>
    </row>
    <row r="450" spans="1:14" ht="15.95">
      <c r="A450" s="31"/>
      <c r="B450" s="13"/>
      <c r="C450" s="20"/>
      <c r="D450" s="20"/>
      <c r="E450" s="20"/>
      <c r="F450" s="20"/>
      <c r="G450" s="20"/>
      <c r="H450" s="20"/>
      <c r="I450" s="20"/>
      <c r="J450" s="21"/>
      <c r="K450" s="20"/>
      <c r="L450" s="20"/>
      <c r="M450" s="20"/>
      <c r="N450" s="22"/>
    </row>
    <row r="451" spans="1:14" ht="15.95">
      <c r="A451" s="31"/>
      <c r="B451" s="13"/>
      <c r="C451" s="20"/>
      <c r="D451" s="20"/>
      <c r="E451" s="20"/>
      <c r="F451" s="20"/>
      <c r="G451" s="20"/>
      <c r="H451" s="20"/>
      <c r="I451" s="20"/>
      <c r="J451" s="21"/>
      <c r="K451" s="20"/>
      <c r="L451" s="20"/>
      <c r="M451" s="20"/>
      <c r="N451" s="22"/>
    </row>
    <row r="452" spans="1:14" ht="15.95">
      <c r="A452" s="31"/>
      <c r="B452" s="13"/>
      <c r="C452" s="20"/>
      <c r="D452" s="20"/>
      <c r="E452" s="20"/>
      <c r="F452" s="20"/>
      <c r="G452" s="20"/>
      <c r="H452" s="20"/>
      <c r="I452" s="20"/>
      <c r="J452" s="21"/>
      <c r="K452" s="20"/>
      <c r="L452" s="20"/>
      <c r="M452" s="20"/>
      <c r="N452" s="22"/>
    </row>
    <row r="453" spans="1:14" ht="15.95">
      <c r="A453" s="31"/>
      <c r="B453" s="13"/>
      <c r="C453" s="20"/>
      <c r="D453" s="20"/>
      <c r="E453" s="20"/>
      <c r="F453" s="20"/>
      <c r="G453" s="20"/>
      <c r="H453" s="20"/>
      <c r="I453" s="20"/>
      <c r="J453" s="21"/>
      <c r="K453" s="20"/>
      <c r="L453" s="20"/>
      <c r="M453" s="20"/>
      <c r="N453" s="22"/>
    </row>
    <row r="454" spans="1:14" ht="15.95">
      <c r="A454" s="31"/>
      <c r="B454" s="13"/>
      <c r="C454" s="20"/>
      <c r="D454" s="20"/>
      <c r="E454" s="20"/>
      <c r="F454" s="20"/>
      <c r="G454" s="20"/>
      <c r="H454" s="20"/>
      <c r="I454" s="20"/>
      <c r="J454" s="21"/>
      <c r="K454" s="20"/>
      <c r="L454" s="20"/>
      <c r="M454" s="20"/>
      <c r="N454" s="22"/>
    </row>
    <row r="455" spans="1:14" ht="15.95">
      <c r="A455" s="31"/>
      <c r="B455" s="13"/>
      <c r="C455" s="20"/>
      <c r="D455" s="20"/>
      <c r="E455" s="20"/>
      <c r="F455" s="20"/>
      <c r="G455" s="20"/>
      <c r="H455" s="20"/>
      <c r="I455" s="20"/>
      <c r="J455" s="21"/>
      <c r="K455" s="20"/>
      <c r="L455" s="20"/>
      <c r="M455" s="20"/>
      <c r="N455" s="22"/>
    </row>
    <row r="456" spans="1:14" ht="15.95">
      <c r="A456" s="31"/>
      <c r="B456" s="13"/>
      <c r="C456" s="20"/>
      <c r="D456" s="20"/>
      <c r="E456" s="20"/>
      <c r="F456" s="20"/>
      <c r="G456" s="20"/>
      <c r="H456" s="20"/>
      <c r="I456" s="20"/>
      <c r="J456" s="21"/>
      <c r="K456" s="20"/>
      <c r="L456" s="20"/>
      <c r="M456" s="20"/>
      <c r="N456" s="22"/>
    </row>
    <row r="457" spans="1:14" ht="15.95">
      <c r="A457" s="31"/>
      <c r="B457" s="13"/>
      <c r="C457" s="20"/>
      <c r="D457" s="20"/>
      <c r="E457" s="20"/>
      <c r="F457" s="20"/>
      <c r="G457" s="20"/>
      <c r="H457" s="20"/>
      <c r="I457" s="20"/>
      <c r="J457" s="21"/>
      <c r="K457" s="20"/>
      <c r="L457" s="20"/>
      <c r="M457" s="20"/>
      <c r="N457" s="22"/>
    </row>
    <row r="458" spans="1:14" ht="15.95">
      <c r="A458" s="31"/>
      <c r="B458" s="13"/>
      <c r="C458" s="20"/>
      <c r="D458" s="20"/>
      <c r="E458" s="20"/>
      <c r="F458" s="20"/>
      <c r="G458" s="20"/>
      <c r="H458" s="20"/>
      <c r="I458" s="20"/>
      <c r="J458" s="21"/>
      <c r="K458" s="20"/>
      <c r="L458" s="20"/>
      <c r="M458" s="20"/>
      <c r="N458" s="22"/>
    </row>
    <row r="459" spans="1:14" ht="15.95">
      <c r="A459" s="31"/>
      <c r="B459" s="13"/>
      <c r="C459" s="20"/>
      <c r="D459" s="20"/>
      <c r="E459" s="20"/>
      <c r="F459" s="20"/>
      <c r="G459" s="20"/>
      <c r="H459" s="20"/>
      <c r="I459" s="20"/>
      <c r="J459" s="21"/>
      <c r="K459" s="20"/>
      <c r="L459" s="20"/>
      <c r="M459" s="20"/>
      <c r="N459" s="22"/>
    </row>
    <row r="460" spans="1:14" ht="15.95">
      <c r="A460" s="31"/>
      <c r="B460" s="13"/>
      <c r="C460" s="20"/>
      <c r="D460" s="20"/>
      <c r="E460" s="20"/>
      <c r="F460" s="20"/>
      <c r="G460" s="20"/>
      <c r="H460" s="20"/>
      <c r="I460" s="20"/>
      <c r="J460" s="21"/>
      <c r="K460" s="20"/>
      <c r="L460" s="20"/>
      <c r="M460" s="20"/>
      <c r="N460" s="22"/>
    </row>
    <row r="461" spans="1:14" ht="15.95">
      <c r="A461" s="31"/>
      <c r="B461" s="13"/>
      <c r="C461" s="20"/>
      <c r="D461" s="20"/>
      <c r="E461" s="20"/>
      <c r="F461" s="20"/>
      <c r="G461" s="20"/>
      <c r="H461" s="20"/>
      <c r="I461" s="20"/>
      <c r="J461" s="21"/>
      <c r="K461" s="20"/>
      <c r="L461" s="20"/>
      <c r="M461" s="20"/>
      <c r="N461" s="22"/>
    </row>
    <row r="462" spans="1:14" ht="15.95">
      <c r="A462" s="31"/>
      <c r="B462" s="13"/>
      <c r="C462" s="20"/>
      <c r="D462" s="20"/>
      <c r="E462" s="20"/>
      <c r="F462" s="20"/>
      <c r="G462" s="20"/>
      <c r="H462" s="20"/>
      <c r="I462" s="20"/>
      <c r="J462" s="21"/>
      <c r="K462" s="20"/>
      <c r="L462" s="20"/>
      <c r="M462" s="20"/>
      <c r="N462" s="22"/>
    </row>
    <row r="463" spans="1:14" ht="15.95">
      <c r="A463" s="31"/>
      <c r="B463" s="13"/>
      <c r="C463" s="20"/>
      <c r="D463" s="20"/>
      <c r="E463" s="20"/>
      <c r="F463" s="20"/>
      <c r="G463" s="20"/>
      <c r="H463" s="20"/>
      <c r="I463" s="20"/>
      <c r="J463" s="21"/>
      <c r="K463" s="20"/>
      <c r="L463" s="20"/>
      <c r="M463" s="20"/>
      <c r="N463" s="22"/>
    </row>
    <row r="464" spans="1:14" ht="15.95">
      <c r="A464" s="31"/>
      <c r="B464" s="13"/>
      <c r="C464" s="20"/>
      <c r="D464" s="20"/>
      <c r="E464" s="20"/>
      <c r="F464" s="20"/>
      <c r="G464" s="20"/>
      <c r="H464" s="20"/>
      <c r="I464" s="20"/>
      <c r="J464" s="21"/>
      <c r="K464" s="20"/>
      <c r="L464" s="20"/>
      <c r="M464" s="20"/>
      <c r="N464" s="22"/>
    </row>
    <row r="465" spans="1:14" ht="15.95">
      <c r="A465" s="31"/>
      <c r="B465" s="13"/>
      <c r="C465" s="20"/>
      <c r="D465" s="20"/>
      <c r="E465" s="20"/>
      <c r="F465" s="20"/>
      <c r="G465" s="20"/>
      <c r="H465" s="20"/>
      <c r="I465" s="20"/>
      <c r="J465" s="21"/>
      <c r="K465" s="20"/>
      <c r="L465" s="20"/>
      <c r="M465" s="20"/>
      <c r="N465" s="22"/>
    </row>
    <row r="466" spans="1:14" ht="15.95">
      <c r="A466" s="31"/>
      <c r="B466" s="13"/>
      <c r="C466" s="20"/>
      <c r="D466" s="20"/>
      <c r="E466" s="20"/>
      <c r="F466" s="20"/>
      <c r="G466" s="20"/>
      <c r="H466" s="20"/>
      <c r="I466" s="20"/>
      <c r="J466" s="21"/>
      <c r="K466" s="20"/>
      <c r="L466" s="20"/>
      <c r="M466" s="20"/>
      <c r="N466" s="22"/>
    </row>
    <row r="467" spans="1:14" ht="15.95">
      <c r="A467" s="31"/>
      <c r="B467" s="13"/>
      <c r="C467" s="20"/>
      <c r="D467" s="20"/>
      <c r="E467" s="20"/>
      <c r="F467" s="20"/>
      <c r="G467" s="20"/>
      <c r="H467" s="20"/>
      <c r="I467" s="20"/>
      <c r="J467" s="21"/>
      <c r="K467" s="20"/>
      <c r="L467" s="20"/>
      <c r="M467" s="20"/>
      <c r="N467" s="22"/>
    </row>
    <row r="468" spans="1:14" ht="15.95">
      <c r="A468" s="31"/>
      <c r="B468" s="13"/>
      <c r="C468" s="20"/>
      <c r="D468" s="20"/>
      <c r="E468" s="20"/>
      <c r="F468" s="20"/>
      <c r="G468" s="20"/>
      <c r="H468" s="20"/>
      <c r="I468" s="20"/>
      <c r="J468" s="21"/>
      <c r="K468" s="20"/>
      <c r="L468" s="20"/>
      <c r="M468" s="20"/>
      <c r="N468" s="22"/>
    </row>
    <row r="469" spans="1:14" ht="15.95">
      <c r="A469" s="31"/>
      <c r="B469" s="13"/>
      <c r="C469" s="20"/>
      <c r="D469" s="20"/>
      <c r="E469" s="20"/>
      <c r="F469" s="20"/>
      <c r="G469" s="20"/>
      <c r="H469" s="20"/>
      <c r="I469" s="20"/>
      <c r="J469" s="21"/>
      <c r="K469" s="20"/>
      <c r="L469" s="20"/>
      <c r="M469" s="20"/>
      <c r="N469" s="22"/>
    </row>
    <row r="470" spans="1:14" ht="15.95">
      <c r="A470" s="31"/>
      <c r="B470" s="13"/>
      <c r="C470" s="20"/>
      <c r="D470" s="20"/>
      <c r="E470" s="20"/>
      <c r="F470" s="20"/>
      <c r="G470" s="20"/>
      <c r="H470" s="20"/>
      <c r="I470" s="20"/>
      <c r="J470" s="21"/>
      <c r="K470" s="20"/>
      <c r="L470" s="20"/>
      <c r="M470" s="20"/>
      <c r="N470" s="22"/>
    </row>
    <row r="471" spans="1:14" ht="15.95">
      <c r="A471" s="31"/>
      <c r="B471" s="13"/>
      <c r="C471" s="20"/>
      <c r="D471" s="20"/>
      <c r="E471" s="20"/>
      <c r="F471" s="20"/>
      <c r="G471" s="20"/>
      <c r="H471" s="20"/>
      <c r="I471" s="20"/>
      <c r="J471" s="21"/>
      <c r="K471" s="20"/>
      <c r="L471" s="20"/>
      <c r="M471" s="20"/>
      <c r="N471" s="22"/>
    </row>
    <row r="472" spans="1:14" ht="15.95">
      <c r="A472" s="31"/>
      <c r="B472" s="13"/>
      <c r="C472" s="20"/>
      <c r="D472" s="20"/>
      <c r="E472" s="20"/>
      <c r="F472" s="20"/>
      <c r="G472" s="20"/>
      <c r="H472" s="20"/>
      <c r="I472" s="20"/>
      <c r="J472" s="21"/>
      <c r="K472" s="20"/>
      <c r="L472" s="20"/>
      <c r="M472" s="20"/>
      <c r="N472" s="22"/>
    </row>
    <row r="473" spans="1:14" ht="15.95">
      <c r="A473" s="31"/>
      <c r="B473" s="13"/>
      <c r="C473" s="20"/>
      <c r="D473" s="20"/>
      <c r="E473" s="20"/>
      <c r="F473" s="20"/>
      <c r="G473" s="20"/>
      <c r="H473" s="20"/>
      <c r="I473" s="20"/>
      <c r="J473" s="21"/>
      <c r="K473" s="20"/>
      <c r="L473" s="20"/>
      <c r="M473" s="20"/>
      <c r="N473" s="22"/>
    </row>
    <row r="474" spans="1:14" ht="15.95">
      <c r="A474" s="31"/>
      <c r="B474" s="13"/>
      <c r="C474" s="20"/>
      <c r="D474" s="20"/>
      <c r="E474" s="20"/>
      <c r="F474" s="20"/>
      <c r="G474" s="20"/>
      <c r="H474" s="20"/>
      <c r="I474" s="20"/>
      <c r="J474" s="21"/>
      <c r="K474" s="20"/>
      <c r="L474" s="20"/>
      <c r="M474" s="20"/>
      <c r="N474" s="22"/>
    </row>
    <row r="475" spans="1:14" ht="15.95">
      <c r="A475" s="31"/>
      <c r="B475" s="13"/>
      <c r="C475" s="20"/>
      <c r="D475" s="20"/>
      <c r="E475" s="20"/>
      <c r="F475" s="20"/>
      <c r="G475" s="20"/>
      <c r="H475" s="20"/>
      <c r="I475" s="20"/>
      <c r="J475" s="21"/>
      <c r="K475" s="20"/>
      <c r="L475" s="20"/>
      <c r="M475" s="20"/>
      <c r="N475" s="22"/>
    </row>
    <row r="476" spans="1:14" ht="15.95">
      <c r="A476" s="31"/>
      <c r="B476" s="13"/>
      <c r="C476" s="20"/>
      <c r="D476" s="20"/>
      <c r="E476" s="20"/>
      <c r="F476" s="20"/>
      <c r="G476" s="20"/>
      <c r="H476" s="20"/>
      <c r="I476" s="20"/>
      <c r="J476" s="21"/>
      <c r="K476" s="20"/>
      <c r="L476" s="20"/>
      <c r="M476" s="20"/>
      <c r="N476" s="22"/>
    </row>
    <row r="477" spans="1:14" ht="15.95">
      <c r="A477" s="31"/>
      <c r="B477" s="13"/>
      <c r="C477" s="20"/>
      <c r="D477" s="20"/>
      <c r="E477" s="20"/>
      <c r="F477" s="20"/>
      <c r="G477" s="20"/>
      <c r="H477" s="20"/>
      <c r="I477" s="20"/>
      <c r="J477" s="21"/>
      <c r="K477" s="20"/>
      <c r="L477" s="20"/>
      <c r="M477" s="20"/>
      <c r="N477" s="22"/>
    </row>
    <row r="478" spans="1:14" ht="15.95">
      <c r="A478" s="31"/>
      <c r="B478" s="13"/>
      <c r="C478" s="20"/>
      <c r="D478" s="20"/>
      <c r="E478" s="20"/>
      <c r="F478" s="20"/>
      <c r="G478" s="20"/>
      <c r="H478" s="20"/>
      <c r="I478" s="20"/>
      <c r="J478" s="21"/>
      <c r="K478" s="20"/>
      <c r="L478" s="20"/>
      <c r="M478" s="20"/>
      <c r="N478" s="22"/>
    </row>
    <row r="479" spans="1:14" ht="15.95">
      <c r="A479" s="31"/>
      <c r="B479" s="13"/>
      <c r="C479" s="20"/>
      <c r="D479" s="20"/>
      <c r="E479" s="20"/>
      <c r="F479" s="20"/>
      <c r="G479" s="20"/>
      <c r="H479" s="20"/>
      <c r="I479" s="20"/>
      <c r="J479" s="21"/>
      <c r="K479" s="20"/>
      <c r="L479" s="20"/>
      <c r="M479" s="20"/>
      <c r="N479" s="22"/>
    </row>
    <row r="480" spans="1:14" ht="15.95">
      <c r="A480" s="31"/>
      <c r="B480" s="13"/>
      <c r="C480" s="20"/>
      <c r="D480" s="20"/>
      <c r="E480" s="20"/>
      <c r="F480" s="20"/>
      <c r="G480" s="20"/>
      <c r="H480" s="20"/>
      <c r="I480" s="20"/>
      <c r="J480" s="21"/>
      <c r="K480" s="20"/>
      <c r="L480" s="20"/>
      <c r="M480" s="20"/>
      <c r="N480" s="22"/>
    </row>
    <row r="481" spans="1:14" ht="15.95">
      <c r="A481" s="31"/>
      <c r="B481" s="13"/>
      <c r="C481" s="20"/>
      <c r="D481" s="20"/>
      <c r="E481" s="20"/>
      <c r="F481" s="20"/>
      <c r="G481" s="20"/>
      <c r="H481" s="20"/>
      <c r="I481" s="20"/>
      <c r="J481" s="21"/>
      <c r="K481" s="20"/>
      <c r="L481" s="20"/>
      <c r="M481" s="20"/>
      <c r="N481" s="22"/>
    </row>
    <row r="482" spans="1:14" ht="15.95">
      <c r="A482" s="31"/>
      <c r="B482" s="13"/>
      <c r="C482" s="20"/>
      <c r="D482" s="20"/>
      <c r="E482" s="20"/>
      <c r="F482" s="20"/>
      <c r="G482" s="20"/>
      <c r="H482" s="20"/>
      <c r="I482" s="20"/>
      <c r="J482" s="21"/>
      <c r="K482" s="20"/>
      <c r="L482" s="20"/>
      <c r="M482" s="20"/>
      <c r="N482" s="22"/>
    </row>
    <row r="483" spans="1:14" ht="15.95">
      <c r="A483" s="31"/>
      <c r="B483" s="13"/>
      <c r="C483" s="20"/>
      <c r="D483" s="20"/>
      <c r="E483" s="20"/>
      <c r="F483" s="20"/>
      <c r="G483" s="20"/>
      <c r="H483" s="20"/>
      <c r="I483" s="20"/>
      <c r="J483" s="21"/>
      <c r="K483" s="20"/>
      <c r="L483" s="20"/>
      <c r="M483" s="20"/>
      <c r="N483" s="22"/>
    </row>
    <row r="484" spans="1:14" ht="15.95">
      <c r="A484" s="31"/>
      <c r="B484" s="13"/>
      <c r="C484" s="20"/>
      <c r="D484" s="20"/>
      <c r="E484" s="20"/>
      <c r="F484" s="20"/>
      <c r="G484" s="20"/>
      <c r="H484" s="20"/>
      <c r="I484" s="20"/>
      <c r="J484" s="21"/>
      <c r="K484" s="20"/>
      <c r="L484" s="20"/>
      <c r="M484" s="20"/>
      <c r="N484" s="22"/>
    </row>
    <row r="485" spans="1:14" ht="15.95">
      <c r="A485" s="31"/>
      <c r="B485" s="13"/>
      <c r="C485" s="20"/>
      <c r="D485" s="20"/>
      <c r="E485" s="20"/>
      <c r="F485" s="20"/>
      <c r="G485" s="20"/>
      <c r="H485" s="20"/>
      <c r="I485" s="20"/>
      <c r="J485" s="21"/>
      <c r="K485" s="20"/>
      <c r="L485" s="20"/>
      <c r="M485" s="20"/>
      <c r="N485" s="22"/>
    </row>
    <row r="486" spans="1:14" ht="15.95">
      <c r="A486" s="31"/>
      <c r="B486" s="13"/>
      <c r="C486" s="20"/>
      <c r="D486" s="20"/>
      <c r="E486" s="20"/>
      <c r="F486" s="20"/>
      <c r="G486" s="20"/>
      <c r="H486" s="20"/>
      <c r="I486" s="20"/>
      <c r="J486" s="21"/>
      <c r="K486" s="20"/>
      <c r="L486" s="20"/>
      <c r="M486" s="20"/>
      <c r="N486" s="22"/>
    </row>
    <row r="487" spans="1:14" ht="15.95">
      <c r="A487" s="31"/>
      <c r="B487" s="13"/>
      <c r="C487" s="20"/>
      <c r="D487" s="20"/>
      <c r="E487" s="20"/>
      <c r="F487" s="20"/>
      <c r="G487" s="20"/>
      <c r="H487" s="20"/>
      <c r="I487" s="20"/>
      <c r="J487" s="21"/>
      <c r="K487" s="20"/>
      <c r="L487" s="20"/>
      <c r="M487" s="20"/>
      <c r="N487" s="22"/>
    </row>
    <row r="488" spans="1:14" ht="15.95">
      <c r="A488" s="31"/>
      <c r="B488" s="13"/>
      <c r="C488" s="20"/>
      <c r="D488" s="20"/>
      <c r="E488" s="20"/>
      <c r="F488" s="20"/>
      <c r="G488" s="20"/>
      <c r="H488" s="20"/>
      <c r="I488" s="20"/>
      <c r="J488" s="21"/>
      <c r="K488" s="20"/>
      <c r="L488" s="20"/>
      <c r="M488" s="20"/>
      <c r="N488" s="22"/>
    </row>
    <row r="489" spans="1:14" ht="15.95">
      <c r="A489" s="31"/>
      <c r="B489" s="13"/>
      <c r="C489" s="20"/>
      <c r="D489" s="20"/>
      <c r="E489" s="20"/>
      <c r="F489" s="20"/>
      <c r="G489" s="20"/>
      <c r="H489" s="20"/>
      <c r="I489" s="20"/>
      <c r="J489" s="21"/>
      <c r="K489" s="20"/>
      <c r="L489" s="20"/>
      <c r="M489" s="20"/>
      <c r="N489" s="22"/>
    </row>
    <row r="490" spans="1:14" ht="15.95">
      <c r="A490" s="31"/>
      <c r="B490" s="13"/>
      <c r="C490" s="20"/>
      <c r="D490" s="20"/>
      <c r="E490" s="20"/>
      <c r="F490" s="20"/>
      <c r="G490" s="20"/>
      <c r="H490" s="20"/>
      <c r="I490" s="20"/>
      <c r="J490" s="21"/>
      <c r="K490" s="20"/>
      <c r="L490" s="20"/>
      <c r="M490" s="20"/>
      <c r="N490" s="22"/>
    </row>
    <row r="491" spans="1:14" ht="15.95">
      <c r="A491" s="31"/>
      <c r="B491" s="13"/>
      <c r="C491" s="20"/>
      <c r="D491" s="20"/>
      <c r="E491" s="20"/>
      <c r="F491" s="20"/>
      <c r="G491" s="20"/>
      <c r="H491" s="20"/>
      <c r="I491" s="20"/>
      <c r="J491" s="21"/>
      <c r="K491" s="20"/>
      <c r="L491" s="20"/>
      <c r="M491" s="20"/>
      <c r="N491" s="22"/>
    </row>
    <row r="492" spans="1:14" ht="15.95">
      <c r="A492" s="31"/>
      <c r="B492" s="13"/>
      <c r="C492" s="20"/>
      <c r="D492" s="20"/>
      <c r="E492" s="20"/>
      <c r="F492" s="20"/>
      <c r="G492" s="20"/>
      <c r="H492" s="20"/>
      <c r="I492" s="20"/>
      <c r="J492" s="21"/>
      <c r="K492" s="20"/>
      <c r="L492" s="20"/>
      <c r="M492" s="20"/>
      <c r="N492" s="22"/>
    </row>
    <row r="493" spans="1:14" ht="15.95">
      <c r="A493" s="31"/>
      <c r="B493" s="13"/>
      <c r="C493" s="20"/>
      <c r="D493" s="20"/>
      <c r="E493" s="20"/>
      <c r="F493" s="20"/>
      <c r="G493" s="20"/>
      <c r="H493" s="20"/>
      <c r="I493" s="20"/>
      <c r="J493" s="21"/>
      <c r="K493" s="20"/>
      <c r="L493" s="20"/>
      <c r="M493" s="20"/>
      <c r="N493" s="22"/>
    </row>
    <row r="494" spans="1:14" ht="15.95">
      <c r="A494" s="31"/>
      <c r="B494" s="13"/>
      <c r="C494" s="20"/>
      <c r="D494" s="20"/>
      <c r="E494" s="20"/>
      <c r="F494" s="20"/>
      <c r="G494" s="20"/>
      <c r="H494" s="20"/>
      <c r="I494" s="20"/>
      <c r="J494" s="21"/>
      <c r="K494" s="20"/>
      <c r="L494" s="20"/>
      <c r="M494" s="20"/>
      <c r="N494" s="22"/>
    </row>
    <row r="495" spans="1:14" ht="15.95">
      <c r="A495" s="31"/>
      <c r="B495" s="13"/>
      <c r="C495" s="20"/>
      <c r="D495" s="20"/>
      <c r="E495" s="20"/>
      <c r="F495" s="20"/>
      <c r="G495" s="20"/>
      <c r="H495" s="20"/>
      <c r="I495" s="20"/>
      <c r="J495" s="21"/>
      <c r="K495" s="20"/>
      <c r="L495" s="20"/>
      <c r="M495" s="20"/>
      <c r="N495" s="22"/>
    </row>
    <row r="496" spans="1:14" ht="15.95">
      <c r="A496" s="31"/>
      <c r="B496" s="13"/>
      <c r="C496" s="20"/>
      <c r="D496" s="20"/>
      <c r="E496" s="20"/>
      <c r="F496" s="20"/>
      <c r="G496" s="20"/>
      <c r="H496" s="20"/>
      <c r="I496" s="20"/>
      <c r="J496" s="21"/>
      <c r="K496" s="20"/>
      <c r="L496" s="20"/>
      <c r="M496" s="20"/>
      <c r="N496" s="22"/>
    </row>
    <row r="497" spans="1:14" ht="15.95">
      <c r="A497" s="31"/>
      <c r="B497" s="13"/>
      <c r="C497" s="20"/>
      <c r="D497" s="20"/>
      <c r="E497" s="20"/>
      <c r="F497" s="20"/>
      <c r="G497" s="20"/>
      <c r="H497" s="20"/>
      <c r="I497" s="20"/>
      <c r="J497" s="21"/>
      <c r="K497" s="20"/>
      <c r="L497" s="20"/>
      <c r="M497" s="20"/>
      <c r="N497" s="22"/>
    </row>
    <row r="498" spans="1:14" ht="15.95">
      <c r="A498" s="31"/>
      <c r="B498" s="13"/>
      <c r="C498" s="20"/>
      <c r="D498" s="20"/>
      <c r="E498" s="20"/>
      <c r="F498" s="20"/>
      <c r="G498" s="20"/>
      <c r="H498" s="20"/>
      <c r="I498" s="20"/>
      <c r="J498" s="21"/>
      <c r="K498" s="20"/>
      <c r="L498" s="20"/>
      <c r="M498" s="20"/>
      <c r="N498" s="22"/>
    </row>
    <row r="499" spans="1:14" ht="15.95">
      <c r="A499" s="31"/>
      <c r="B499" s="13"/>
      <c r="C499" s="20"/>
      <c r="D499" s="20"/>
      <c r="E499" s="20"/>
      <c r="F499" s="20"/>
      <c r="G499" s="20"/>
      <c r="H499" s="20"/>
      <c r="I499" s="20"/>
      <c r="J499" s="21"/>
      <c r="K499" s="20"/>
      <c r="L499" s="20"/>
      <c r="M499" s="20"/>
      <c r="N499" s="22"/>
    </row>
    <row r="500" spans="1:14" ht="15.95">
      <c r="A500" s="31"/>
      <c r="B500" s="13"/>
      <c r="C500" s="20"/>
      <c r="D500" s="20"/>
      <c r="E500" s="20"/>
      <c r="F500" s="20"/>
      <c r="G500" s="20"/>
      <c r="H500" s="20"/>
      <c r="I500" s="20"/>
      <c r="J500" s="21"/>
      <c r="K500" s="20"/>
      <c r="L500" s="20"/>
      <c r="M500" s="20"/>
      <c r="N500" s="22"/>
    </row>
    <row r="501" spans="1:14" ht="15.95">
      <c r="A501" s="31"/>
      <c r="B501" s="13"/>
      <c r="C501" s="20"/>
      <c r="D501" s="20"/>
      <c r="E501" s="20"/>
      <c r="F501" s="20"/>
      <c r="G501" s="20"/>
      <c r="H501" s="20"/>
      <c r="I501" s="20"/>
      <c r="J501" s="21"/>
      <c r="K501" s="20"/>
      <c r="L501" s="20"/>
      <c r="M501" s="20"/>
      <c r="N501" s="22"/>
    </row>
    <row r="502" spans="1:14" ht="15.95">
      <c r="A502" s="31"/>
      <c r="B502" s="13"/>
      <c r="C502" s="20"/>
      <c r="D502" s="20"/>
      <c r="E502" s="20"/>
      <c r="F502" s="20"/>
      <c r="G502" s="20"/>
      <c r="H502" s="20"/>
      <c r="I502" s="20"/>
      <c r="J502" s="21"/>
      <c r="K502" s="20"/>
      <c r="L502" s="20"/>
      <c r="M502" s="20"/>
      <c r="N502" s="22"/>
    </row>
    <row r="503" spans="1:14" ht="15.95">
      <c r="A503" s="31"/>
      <c r="B503" s="13"/>
      <c r="C503" s="20"/>
      <c r="D503" s="20"/>
      <c r="E503" s="20"/>
      <c r="F503" s="20"/>
      <c r="G503" s="20"/>
      <c r="H503" s="20"/>
      <c r="I503" s="20"/>
      <c r="J503" s="21"/>
      <c r="K503" s="20"/>
      <c r="L503" s="20"/>
      <c r="M503" s="20"/>
      <c r="N503" s="22"/>
    </row>
    <row r="504" spans="1:14" ht="15.95">
      <c r="A504" s="31"/>
      <c r="B504" s="13"/>
      <c r="C504" s="20"/>
      <c r="D504" s="20"/>
      <c r="E504" s="20"/>
      <c r="F504" s="20"/>
      <c r="G504" s="20"/>
      <c r="H504" s="20"/>
      <c r="I504" s="20"/>
      <c r="J504" s="21"/>
      <c r="K504" s="20"/>
      <c r="L504" s="20"/>
      <c r="M504" s="20"/>
      <c r="N504" s="22"/>
    </row>
    <row r="505" spans="1:14" ht="15.95">
      <c r="A505" s="31"/>
      <c r="B505" s="13"/>
      <c r="C505" s="20"/>
      <c r="D505" s="20"/>
      <c r="E505" s="20"/>
      <c r="F505" s="20"/>
      <c r="G505" s="20"/>
      <c r="H505" s="20"/>
      <c r="I505" s="20"/>
      <c r="J505" s="21"/>
      <c r="K505" s="20"/>
      <c r="L505" s="20"/>
      <c r="M505" s="20"/>
      <c r="N505" s="22"/>
    </row>
    <row r="506" spans="1:14" ht="15.95">
      <c r="A506" s="31"/>
      <c r="B506" s="13"/>
      <c r="C506" s="20"/>
      <c r="D506" s="20"/>
      <c r="E506" s="20"/>
      <c r="F506" s="20"/>
      <c r="G506" s="20"/>
      <c r="H506" s="20"/>
      <c r="I506" s="20"/>
      <c r="J506" s="21"/>
      <c r="K506" s="20"/>
      <c r="L506" s="20"/>
      <c r="M506" s="20"/>
      <c r="N506" s="22"/>
    </row>
    <row r="507" spans="1:14" ht="15.95">
      <c r="A507" s="31"/>
      <c r="B507" s="13"/>
      <c r="C507" s="20"/>
      <c r="D507" s="20"/>
      <c r="E507" s="20"/>
      <c r="F507" s="20"/>
      <c r="G507" s="20"/>
      <c r="H507" s="20"/>
      <c r="I507" s="20"/>
      <c r="J507" s="21"/>
      <c r="K507" s="20"/>
      <c r="L507" s="20"/>
      <c r="M507" s="20"/>
      <c r="N507" s="22"/>
    </row>
    <row r="508" spans="1:14" ht="15.95">
      <c r="A508" s="31"/>
      <c r="B508" s="13"/>
      <c r="C508" s="20"/>
      <c r="D508" s="20"/>
      <c r="E508" s="20"/>
      <c r="F508" s="20"/>
      <c r="G508" s="20"/>
      <c r="H508" s="20"/>
      <c r="I508" s="20"/>
      <c r="J508" s="21"/>
      <c r="K508" s="20"/>
      <c r="L508" s="20"/>
      <c r="M508" s="20"/>
      <c r="N508" s="22"/>
    </row>
    <row r="509" spans="1:14" ht="15.95">
      <c r="A509" s="31"/>
      <c r="B509" s="13"/>
      <c r="C509" s="20"/>
      <c r="D509" s="20"/>
      <c r="E509" s="20"/>
      <c r="F509" s="20"/>
      <c r="G509" s="20"/>
      <c r="H509" s="20"/>
      <c r="I509" s="20"/>
      <c r="J509" s="21"/>
      <c r="K509" s="20"/>
      <c r="L509" s="20"/>
      <c r="M509" s="20"/>
      <c r="N509" s="22"/>
    </row>
    <row r="510" spans="1:14" ht="15.95">
      <c r="A510" s="31"/>
      <c r="B510" s="13"/>
      <c r="C510" s="20"/>
      <c r="D510" s="20"/>
      <c r="E510" s="20"/>
      <c r="F510" s="20"/>
      <c r="G510" s="20"/>
      <c r="H510" s="20"/>
      <c r="I510" s="20"/>
      <c r="J510" s="21"/>
      <c r="K510" s="20"/>
      <c r="L510" s="20"/>
      <c r="M510" s="20"/>
      <c r="N510" s="22"/>
    </row>
    <row r="511" spans="1:14" ht="15.95">
      <c r="A511" s="32"/>
      <c r="B511" s="33"/>
      <c r="C511" s="34"/>
      <c r="D511" s="34"/>
      <c r="E511" s="34"/>
      <c r="F511" s="34"/>
      <c r="G511" s="34"/>
      <c r="H511" s="34"/>
      <c r="I511" s="34"/>
      <c r="J511" s="34"/>
      <c r="K511" s="34"/>
      <c r="L511" s="34"/>
      <c r="M511" s="34"/>
      <c r="N511" s="34"/>
    </row>
    <row r="512" spans="1:14">
      <c r="A512" s="35" t="s">
        <v>444</v>
      </c>
    </row>
    <row r="513" spans="1:1">
      <c r="A513" s="30" t="s">
        <v>449</v>
      </c>
    </row>
    <row r="514" spans="1:1">
      <c r="A514" s="30" t="s">
        <v>450</v>
      </c>
    </row>
    <row r="515" spans="1:1">
      <c r="A515" s="30" t="s">
        <v>451</v>
      </c>
    </row>
  </sheetData>
  <sheetProtection algorithmName="SHA-512" hashValue="XQ+mIJW8BFnEqxbwUGKhCX1SMHJBXOtq3d+QHcQhZ6My174shf9GZf23PSUXgEMyk3Vul0OdGyQkQx+o7keL8Q==" saltValue="nIn3flwE4/J3n86BiTFFEg==" spinCount="100000" sheet="1" objects="1" scenarios="1" autoFilter="0"/>
  <pageMargins left="0.75" right="0.75" top="1" bottom="1" header="0.5" footer="0.5"/>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363D-147D-DE46-8CB5-400A23B4E934}">
  <dimension ref="A1:E70"/>
  <sheetViews>
    <sheetView workbookViewId="0">
      <selection activeCell="A7" sqref="A7"/>
    </sheetView>
  </sheetViews>
  <sheetFormatPr defaultColWidth="8.85546875" defaultRowHeight="15" outlineLevelCol="1"/>
  <cols>
    <col min="1" max="1" width="116.7109375" customWidth="1"/>
    <col min="2" max="2" width="50" customWidth="1"/>
    <col min="3" max="3" width="20" customWidth="1"/>
    <col min="5" max="5" width="8.85546875" outlineLevel="1"/>
  </cols>
  <sheetData>
    <row r="1" spans="1:2" ht="20.100000000000001">
      <c r="A1" s="67" t="s">
        <v>452</v>
      </c>
    </row>
    <row r="2" spans="1:2" ht="15.95">
      <c r="A2" s="68" t="s">
        <v>453</v>
      </c>
    </row>
    <row r="3" spans="1:2" ht="63.95">
      <c r="A3" s="69" t="s">
        <v>454</v>
      </c>
    </row>
    <row r="4" spans="1:2" ht="15.95">
      <c r="A4" s="68" t="s">
        <v>455</v>
      </c>
    </row>
    <row r="5" spans="1:2" ht="48">
      <c r="A5" s="69" t="s">
        <v>456</v>
      </c>
    </row>
    <row r="6" spans="1:2" ht="15.95">
      <c r="A6" s="68" t="s">
        <v>457</v>
      </c>
    </row>
    <row r="7" spans="1:2" ht="163.5" customHeight="1">
      <c r="A7" s="69" t="s">
        <v>458</v>
      </c>
    </row>
    <row r="8" spans="1:2">
      <c r="A8" s="70"/>
    </row>
    <row r="9" spans="1:2" ht="15.95">
      <c r="A9" s="71" t="s">
        <v>459</v>
      </c>
    </row>
    <row r="10" spans="1:2">
      <c r="A10" s="4" t="s">
        <v>460</v>
      </c>
    </row>
    <row r="11" spans="1:2">
      <c r="A11" t="s">
        <v>461</v>
      </c>
      <c r="B11" s="72">
        <f>COUNT('Top Line Gap Analysis'!H3:H155)</f>
        <v>153</v>
      </c>
    </row>
    <row r="12" spans="1:2">
      <c r="A12" t="s">
        <v>462</v>
      </c>
      <c r="B12" s="76">
        <f>'Top Line Gap Analysis'!E158</f>
        <v>2111034</v>
      </c>
    </row>
    <row r="13" spans="1:2">
      <c r="A13" t="s">
        <v>463</v>
      </c>
      <c r="B13" s="76">
        <f>'Top Line Gap Analysis'!F158</f>
        <v>3420500</v>
      </c>
    </row>
    <row r="14" spans="1:2">
      <c r="A14" t="s">
        <v>464</v>
      </c>
      <c r="B14" s="76">
        <f>'Top Line Gap Analysis'!G158</f>
        <v>1309466</v>
      </c>
    </row>
    <row r="15" spans="1:2">
      <c r="A15" t="s">
        <v>465</v>
      </c>
      <c r="B15" s="77">
        <f>'Top Line Gap Analysis'!G158/'Top Line Gap Analysis'!F158</f>
        <v>0.38282882619500075</v>
      </c>
    </row>
    <row r="17" spans="1:2">
      <c r="A17" t="s">
        <v>466</v>
      </c>
      <c r="B17" t="str">
        <f>TEXT(AVERAGE('Top Line Gap Analysis'!H3:H155),"0.0")&amp;"%"</f>
        <v>38.1%</v>
      </c>
    </row>
    <row r="18" spans="1:2">
      <c r="A18" t="s">
        <v>467</v>
      </c>
      <c r="B18" t="str">
        <f>TEXT(MEDIAN('Top Line Gap Analysis'!H3:H155),"0.0")&amp;"%"</f>
        <v>39.3%</v>
      </c>
    </row>
    <row r="19" spans="1:2">
      <c r="A19" t="s">
        <v>468</v>
      </c>
      <c r="B19" t="str">
        <f>TEXT(STDEV('Top Line Gap Analysis'!H3:H155),"0.0")&amp;"%"</f>
        <v>9.6%</v>
      </c>
    </row>
    <row r="20" spans="1:2">
      <c r="A20" t="s">
        <v>469</v>
      </c>
      <c r="B20" t="str">
        <f>TEXT(MIN('Top Line Gap Analysis'!H3:H155),"0.0")&amp;"%"</f>
        <v>2.0%</v>
      </c>
    </row>
    <row r="21" spans="1:2">
      <c r="A21" t="s">
        <v>470</v>
      </c>
      <c r="B21" t="str">
        <f>TEXT(MAX('Top Line Gap Analysis'!H3:H155),"0.0")&amp;"%"</f>
        <v>70.0%</v>
      </c>
    </row>
    <row r="22" spans="1:2">
      <c r="A22" t="s">
        <v>471</v>
      </c>
      <c r="B22" t="str">
        <f>TEXT(QUARTILE('Top Line Gap Analysis'!H3:H155,1),"0.0")&amp;"% to "&amp;TEXT(QUARTILE('Top Line Gap Analysis'!H3:H155,3),"0.0")&amp;"%"</f>
        <v>32.0% to 44.9%</v>
      </c>
    </row>
    <row r="25" spans="1:2">
      <c r="A25" s="4" t="s">
        <v>472</v>
      </c>
    </row>
    <row r="26" spans="1:2">
      <c r="A26" t="s">
        <v>473</v>
      </c>
      <c r="B26" t="str" cm="1">
        <f t="array" ref="B26">"n="&amp;COUNTIF('Top Line Gap Analysis'!$B$3:$B$155,"County")&amp;", mean="&amp;TEXT(AVERAGEIF('Top Line Gap Analysis'!$B$3:$B$155,"County",'Top Line Gap Analysis'!$H$3:$H$155),"0.0")&amp;"%, median="&amp;TEXT(MEDIAN(_xlfn._xlws.FILTER('Top Line Gap Analysis'!$H$3:$H$155,'Top Line Gap Analysis'!$B$3:$B$155="County")),"0.0")&amp;"%"</f>
        <v>n=21, mean=39.8%, median=41.7%</v>
      </c>
    </row>
    <row r="27" spans="1:2">
      <c r="A27" t="s">
        <v>474</v>
      </c>
      <c r="B27" t="str" cm="1">
        <f t="array" ref="B27">"n="&amp;COUNTIF('Top Line Gap Analysis'!$B$3:$B$155,"Unitary")&amp;", mean="&amp;TEXT(AVERAGEIF('Top Line Gap Analysis'!$B$3:$B$155,"Unitary",'Top Line Gap Analysis'!$H$3:$H$155),"0.0")&amp;"%, median="&amp;TEXT(MEDIAN(_xlfn._xlws.FILTER('Top Line Gap Analysis'!$H$3:$H$155,'Top Line Gap Analysis'!$B$3:$B$155="Unitary")),"0.0")&amp;"%"</f>
        <v>n=132, mean=37.8%, median=38.6%</v>
      </c>
    </row>
    <row r="30" spans="1:2">
      <c r="A30" s="4" t="s">
        <v>475</v>
      </c>
    </row>
    <row r="31" spans="1:2">
      <c r="A31" t="s">
        <v>476</v>
      </c>
      <c r="B31" t="str" cm="1">
        <f t="array" ref="B31">"n="&amp;COUNTIF('Top Line Gap Analysis'!$D$3:$D$155,"Urban")&amp;", mean="&amp;TEXT(AVERAGEIF('Top Line Gap Analysis'!$D$3:$D$155,"Urban",'Top Line Gap Analysis'!$H$3:$H$155),"0.0")&amp;"%, median="&amp;TEXT(MEDIAN(_xlfn._xlws.FILTER('Top Line Gap Analysis'!$H$3:$H$155,'Top Line Gap Analysis'!$D$3:$D$155="Urban")),"0.0")&amp;"%"</f>
        <v>n=100, mean=36.2%, median=36.9%</v>
      </c>
    </row>
    <row r="32" spans="1:2">
      <c r="A32" t="s">
        <v>477</v>
      </c>
      <c r="B32" t="str" cm="1">
        <f t="array" ref="B32">"n="&amp;COUNTIF('Top Line Gap Analysis'!$D$3:$D$155,"Rural/Mixed")&amp;", mean="&amp;TEXT(AVERAGEIF('Top Line Gap Analysis'!$D$3:$D$155,"Rural/Mixed",'Top Line Gap Analysis'!$H$3:$H$155),"0.0")&amp;"%, median="&amp;TEXT(MEDIAN(_xlfn._xlws.FILTER('Top Line Gap Analysis'!$H$3:$H$155,'Top Line Gap Analysis'!$D$3:$D$155="Rural/Mixed")),"0.0")&amp;"%"</f>
        <v>n=53, mean=41.7%, median=42.2%</v>
      </c>
    </row>
    <row r="35" spans="1:5">
      <c r="A35" s="4" t="s">
        <v>478</v>
      </c>
    </row>
    <row r="36" spans="1:5">
      <c r="A36" t="s">
        <v>110</v>
      </c>
      <c r="B36" t="str" cm="1">
        <f t="array" ref="B36">"n="&amp;COUNTIF('Top Line Gap Analysis'!$C$3:$C$155,$A36)&amp;", mean="&amp;TEXT(AVERAGEIF('Top Line Gap Analysis'!$C$3:$C$155,$A36,'Top Line Gap Analysis'!$H$3:$H$155),"0.0")&amp;"%, median="&amp;TEXT(MEDIAN(_xlfn._xlws.FILTER('Top Line Gap Analysis'!$H$3:$H$155,'Top Line Gap Analysis'!$C$3:$C$155=$A36)),"0.0")&amp;"%"</f>
        <v>n=10, mean=38.3%, median=37.3%</v>
      </c>
    </row>
    <row r="37" spans="1:5">
      <c r="A37" t="s">
        <v>76</v>
      </c>
      <c r="B37" t="str" cm="1">
        <f t="array" ref="B37">"n="&amp;COUNTIF('Top Line Gap Analysis'!$C$3:$C$155,$A37)&amp;", mean="&amp;TEXT(AVERAGEIF('Top Line Gap Analysis'!$C$3:$C$155,$A37,'Top Line Gap Analysis'!$H$3:$H$155),"0.0")&amp;"%, median="&amp;TEXT(MEDIAN(_xlfn._xlws.FILTER('Top Line Gap Analysis'!$H$3:$H$155,'Top Line Gap Analysis'!$C$3:$C$155=$A37)),"0.0")&amp;"%"</f>
        <v>n=11, mean=41.2%, median=42.2%</v>
      </c>
    </row>
    <row r="38" spans="1:5">
      <c r="A38" t="s">
        <v>67</v>
      </c>
      <c r="B38" t="str" cm="1">
        <f t="array" ref="B38">"n="&amp;COUNTIF('Top Line Gap Analysis'!$C$3:$C$155,$A38)&amp;", mean="&amp;TEXT(AVERAGEIF('Top Line Gap Analysis'!$C$3:$C$155,$A38,'Top Line Gap Analysis'!$H$3:$H$155),"0.0")&amp;"%, median="&amp;TEXT(MEDIAN(_xlfn._xlws.FILTER('Top Line Gap Analysis'!$H$3:$H$155,'Top Line Gap Analysis'!$C$3:$C$155=$A38)),"0.0")&amp;"%"</f>
        <v>n=33, mean=39.6%, median=41.3%</v>
      </c>
    </row>
    <row r="39" spans="1:5">
      <c r="A39" t="s">
        <v>104</v>
      </c>
      <c r="B39" t="str" cm="1">
        <f t="array" ref="B39">"n="&amp;COUNTIF('Top Line Gap Analysis'!$C$3:$C$155,$A39)&amp;", mean="&amp;TEXT(AVERAGEIF('Top Line Gap Analysis'!$C$3:$C$155,$A39,'Top Line Gap Analysis'!$H$3:$H$155),"0.0")&amp;"%, median="&amp;TEXT(MEDIAN(_xlfn._xlws.FILTER('Top Line Gap Analysis'!$H$3:$H$155,'Top Line Gap Analysis'!$C$3:$C$155=$A39)),"0.0")&amp;"%"</f>
        <v>n=12, mean=29.6%, median=31.5%</v>
      </c>
    </row>
    <row r="40" spans="1:5">
      <c r="A40" t="s">
        <v>81</v>
      </c>
      <c r="B40" t="str" cm="1">
        <f t="array" ref="B40">"n="&amp;COUNTIF('Top Line Gap Analysis'!$C$3:$C$155,$A40)&amp;", mean="&amp;TEXT(AVERAGEIF('Top Line Gap Analysis'!$C$3:$C$155,$A40,'Top Line Gap Analysis'!$H$3:$H$155),"0.0")&amp;"%, median="&amp;TEXT(MEDIAN(_xlfn._xlws.FILTER('Top Line Gap Analysis'!$H$3:$H$155,'Top Line Gap Analysis'!$C$3:$C$155=$A40)),"0.0")&amp;"%"</f>
        <v>n=24, mean=36.2%, median=35.4%</v>
      </c>
    </row>
    <row r="41" spans="1:5">
      <c r="A41" t="s">
        <v>86</v>
      </c>
      <c r="B41" t="str" cm="1">
        <f t="array" ref="B41">"n="&amp;COUNTIF('Top Line Gap Analysis'!$C$3:$C$155,$A41)&amp;", mean="&amp;TEXT(AVERAGEIF('Top Line Gap Analysis'!$C$3:$C$155,$A41,'Top Line Gap Analysis'!$H$3:$H$155),"0.0")&amp;"%, median="&amp;TEXT(MEDIAN(_xlfn._xlws.FILTER('Top Line Gap Analysis'!$H$3:$H$155,'Top Line Gap Analysis'!$C$3:$C$155=$A41)),"0.0")&amp;"%"</f>
        <v>n=19, mean=39.4%, median=40.4%</v>
      </c>
    </row>
    <row r="42" spans="1:5">
      <c r="A42" t="s">
        <v>73</v>
      </c>
      <c r="B42" t="str" cm="1">
        <f t="array" ref="B42">"n="&amp;COUNTIF('Top Line Gap Analysis'!$C$3:$C$155,$A42)&amp;", mean="&amp;TEXT(AVERAGEIF('Top Line Gap Analysis'!$C$3:$C$155,$A42,'Top Line Gap Analysis'!$H$3:$H$155),"0.0")&amp;"%, median="&amp;TEXT(MEDIAN(_xlfn._xlws.FILTER('Top Line Gap Analysis'!$H$3:$H$155,'Top Line Gap Analysis'!$C$3:$C$155=$A42)),"0.0")&amp;"%"</f>
        <v>n=15, mean=44.0%, median=42.8%</v>
      </c>
    </row>
    <row r="43" spans="1:5">
      <c r="A43" t="s">
        <v>79</v>
      </c>
      <c r="B43" t="str" cm="1">
        <f t="array" ref="B43">"n="&amp;COUNTIF('Top Line Gap Analysis'!$C$3:$C$155,$A43)&amp;", mean="&amp;TEXT(AVERAGEIF('Top Line Gap Analysis'!$C$3:$C$155,$A43,'Top Line Gap Analysis'!$H$3:$H$155),"0.0")&amp;"%, median="&amp;TEXT(MEDIAN(_xlfn._xlws.FILTER('Top Line Gap Analysis'!$H$3:$H$155,'Top Line Gap Analysis'!$C$3:$C$155=$A43)),"0.0")&amp;"%"</f>
        <v>n=14, mean=34.2%, median=36.1%</v>
      </c>
    </row>
    <row r="44" spans="1:5">
      <c r="A44" t="s">
        <v>71</v>
      </c>
      <c r="B44" t="str" cm="1">
        <f t="array" ref="B44">"n="&amp;COUNTIF('Top Line Gap Analysis'!$C$3:$C$155,$A44)&amp;", mean="&amp;TEXT(AVERAGEIF('Top Line Gap Analysis'!$C$3:$C$155,$A44,'Top Line Gap Analysis'!$H$3:$H$155),"0.0")&amp;"%, median="&amp;TEXT(MEDIAN(_xlfn._xlws.FILTER('Top Line Gap Analysis'!$H$3:$H$155,'Top Line Gap Analysis'!$C$3:$C$155=$A44)),"0.0")&amp;"%"</f>
        <v>n=15, mean=38.2%, median=37.9%</v>
      </c>
    </row>
    <row r="47" spans="1:5">
      <c r="A47" s="4" t="s">
        <v>479</v>
      </c>
      <c r="E47" t="s">
        <v>480</v>
      </c>
    </row>
    <row r="48" spans="1:5">
      <c r="A48" t="str" cm="1">
        <f t="array" ref="A48">INDEX('Top Line Gap Analysis'!$A$3:$A$155,$E48)</f>
        <v>Kensington and Chelsea</v>
      </c>
      <c r="B48" t="str" cm="1">
        <f t="array" ref="B48">TEXT(INDEX('Top Line Gap Analysis'!$H$3:$H$155,$E48),"0.0")&amp;"%"</f>
        <v>2.0%</v>
      </c>
      <c r="C48" t="str" cm="1">
        <f t="array" ref="C48">"("&amp;TEXT(INDEX('Top Line Gap Analysis'!$G$3:$G$155,$E48),"#,##0")&amp;" children)"</f>
        <v>(88 children)</v>
      </c>
      <c r="E48">
        <f>MATCH(SMALL('Top Line Gap Analysis'!$N$3:$N$155,ROW()-47),'Top Line Gap Analysis'!$N$3:$N$155,0)</f>
        <v>62</v>
      </c>
    </row>
    <row r="49" spans="1:5">
      <c r="A49" t="str" cm="1">
        <f t="array" ref="A49">INDEX('Top Line Gap Analysis'!$A$3:$A$155,$E49)</f>
        <v>Westminster</v>
      </c>
      <c r="B49" t="str" cm="1">
        <f t="array" ref="B49">TEXT(INDEX('Top Line Gap Analysis'!$H$3:$H$155,$E49),"0.0")&amp;"%"</f>
        <v>11.4%</v>
      </c>
      <c r="C49" t="str" cm="1">
        <f t="array" ref="C49">"("&amp;TEXT(INDEX('Top Line Gap Analysis'!$G$3:$G$155,$E49),"#,##0")&amp;" children)"</f>
        <v>(963 children)</v>
      </c>
      <c r="E49">
        <f>MATCH(SMALL('Top Line Gap Analysis'!$N$3:$N$155,ROW()-47),'Top Line Gap Analysis'!$N$3:$N$155,0)</f>
        <v>144</v>
      </c>
    </row>
    <row r="50" spans="1:5">
      <c r="A50" t="str" cm="1">
        <f t="array" ref="A50">INDEX('Top Line Gap Analysis'!$A$3:$A$155,$E50)</f>
        <v>Wolverhampton</v>
      </c>
      <c r="B50" t="str" cm="1">
        <f t="array" ref="B50">TEXT(INDEX('Top Line Gap Analysis'!$H$3:$H$155,$E50),"0.0")&amp;"%"</f>
        <v>13.8%</v>
      </c>
      <c r="C50" t="str" cm="1">
        <f t="array" ref="C50">"("&amp;TEXT(INDEX('Top Line Gap Analysis'!$G$3:$G$155,$E50),"#,##0")&amp;" children)"</f>
        <v>(3,364 children)</v>
      </c>
      <c r="E50">
        <f>MATCH(SMALL('Top Line Gap Analysis'!$N$3:$N$155,ROW()-47),'Top Line Gap Analysis'!$N$3:$N$155,0)</f>
        <v>151</v>
      </c>
    </row>
    <row r="51" spans="1:5">
      <c r="A51" t="str" cm="1">
        <f t="array" ref="A51">INDEX('Top Line Gap Analysis'!$A$3:$A$155,$E51)</f>
        <v>Newcastle upon Tyne</v>
      </c>
      <c r="B51" t="str" cm="1">
        <f t="array" ref="B51">TEXT(INDEX('Top Line Gap Analysis'!$H$3:$H$155,$E51),"0.0")&amp;"%"</f>
        <v>14.5%</v>
      </c>
      <c r="C51" t="str" cm="1">
        <f t="array" ref="C51">"("&amp;TEXT(INDEX('Top Line Gap Analysis'!$G$3:$G$155,$E51),"#,##0")&amp;" children)"</f>
        <v>(2,906 children)</v>
      </c>
      <c r="E51">
        <f>MATCH(SMALL('Top Line Gap Analysis'!$N$3:$N$155,ROW()-47),'Top Line Gap Analysis'!$N$3:$N$155,0)</f>
        <v>82</v>
      </c>
    </row>
    <row r="52" spans="1:5">
      <c r="A52" t="str" cm="1">
        <f t="array" ref="A52">INDEX('Top Line Gap Analysis'!$A$3:$A$155,$E52)</f>
        <v>Solihull</v>
      </c>
      <c r="B52" t="str" cm="1">
        <f t="array" ref="B52">TEXT(INDEX('Top Line Gap Analysis'!$H$3:$H$155,$E52),"0.0")&amp;"%"</f>
        <v>15.8%</v>
      </c>
      <c r="C52" t="str" cm="1">
        <f t="array" ref="C52">"("&amp;TEXT(INDEX('Top Line Gap Analysis'!$G$3:$G$155,$E52),"#,##0")&amp;" children)"</f>
        <v>(1,835 children)</v>
      </c>
      <c r="E52">
        <f>MATCH(SMALL('Top Line Gap Analysis'!$N$3:$N$155,ROW()-47),'Top Line Gap Analysis'!$N$3:$N$155,0)</f>
        <v>112</v>
      </c>
    </row>
    <row r="53" spans="1:5">
      <c r="A53" t="str" cm="1">
        <f t="array" ref="A53">INDEX('Top Line Gap Analysis'!$A$3:$A$155,$E53)</f>
        <v>Southampton</v>
      </c>
      <c r="B53" t="str" cm="1">
        <f t="array" ref="B53">TEXT(INDEX('Top Line Gap Analysis'!$H$3:$H$155,$E53),"0.0")&amp;"%"</f>
        <v>21.7%</v>
      </c>
      <c r="C53" t="str" cm="1">
        <f t="array" ref="C53">"("&amp;TEXT(INDEX('Top Line Gap Analysis'!$G$3:$G$155,$E53),"#,##0")&amp;" children)"</f>
        <v>(3,571 children)</v>
      </c>
      <c r="E53">
        <f>MATCH(SMALL('Top Line Gap Analysis'!$N$3:$N$155,ROW()-47),'Top Line Gap Analysis'!$N$3:$N$155,0)</f>
        <v>116</v>
      </c>
    </row>
    <row r="54" spans="1:5">
      <c r="A54" t="str" cm="1">
        <f t="array" ref="A54">INDEX('Top Line Gap Analysis'!$A$3:$A$155,$E54)</f>
        <v>Warrington</v>
      </c>
      <c r="B54" t="str" cm="1">
        <f t="array" ref="B54">TEXT(INDEX('Top Line Gap Analysis'!$H$3:$H$155,$E54),"0.0")&amp;"%"</f>
        <v>22.0%</v>
      </c>
      <c r="C54" t="str" cm="1">
        <f t="array" ref="C54">"("&amp;TEXT(INDEX('Top Line Gap Analysis'!$G$3:$G$155,$E54),"#,##0")&amp;" children)"</f>
        <v>(2,191 children)</v>
      </c>
      <c r="E54">
        <f>MATCH(SMALL('Top Line Gap Analysis'!$N$3:$N$155,ROW()-47),'Top Line Gap Analysis'!$N$3:$N$155,0)</f>
        <v>139</v>
      </c>
    </row>
    <row r="55" spans="1:5">
      <c r="A55" t="str" cm="1">
        <f t="array" ref="A55">INDEX('Top Line Gap Analysis'!$A$3:$A$155,$E55)</f>
        <v>Richmond upon Thames</v>
      </c>
      <c r="B55" t="str" cm="1">
        <f t="array" ref="B55">TEXT(INDEX('Top Line Gap Analysis'!$H$3:$H$155,$E55),"0.0")&amp;"%"</f>
        <v>22.8%</v>
      </c>
      <c r="C55" t="str" cm="1">
        <f t="array" ref="C55">"("&amp;TEXT(INDEX('Top Line Gap Analysis'!$G$3:$G$155,$E55),"#,##0")&amp;" children)"</f>
        <v>(1,213 children)</v>
      </c>
      <c r="E55">
        <f>MATCH(SMALL('Top Line Gap Analysis'!$N$3:$N$155,ROW()-47),'Top Line Gap Analysis'!$N$3:$N$155,0)</f>
        <v>102</v>
      </c>
    </row>
    <row r="56" spans="1:5">
      <c r="A56" t="str" cm="1">
        <f t="array" ref="A56">INDEX('Top Line Gap Analysis'!$A$3:$A$155,$E56)</f>
        <v>Manchester</v>
      </c>
      <c r="B56" t="str" cm="1">
        <f t="array" ref="B56">TEXT(INDEX('Top Line Gap Analysis'!$H$3:$H$155,$E56),"0.0")&amp;"%"</f>
        <v>23.2%</v>
      </c>
      <c r="C56" t="str" cm="1">
        <f t="array" ref="C56">"("&amp;TEXT(INDEX('Top Line Gap Analysis'!$G$3:$G$155,$E56),"#,##0")&amp;" children)"</f>
        <v>(12,829 children)</v>
      </c>
      <c r="E56">
        <f>MATCH(SMALL('Top Line Gap Analysis'!$N$3:$N$155,ROW()-47),'Top Line Gap Analysis'!$N$3:$N$155,0)</f>
        <v>77</v>
      </c>
    </row>
    <row r="57" spans="1:5">
      <c r="A57" t="str" cm="1">
        <f t="array" ref="A57">INDEX('Top Line Gap Analysis'!$A$3:$A$155,$E57)</f>
        <v>Middlesbrough</v>
      </c>
      <c r="B57" t="str" cm="1">
        <f t="array" ref="B57">TEXT(INDEX('Top Line Gap Analysis'!$H$3:$H$155,$E57),"0.0")&amp;"%"</f>
        <v>23.4%</v>
      </c>
      <c r="C57" t="str" cm="1">
        <f t="array" ref="C57">"("&amp;TEXT(INDEX('Top Line Gap Analysis'!$G$3:$G$155,$E57),"#,##0")&amp;" children)"</f>
        <v>(3,358 children)</v>
      </c>
      <c r="E57">
        <f>MATCH(SMALL('Top Line Gap Analysis'!$N$3:$N$155,ROW()-47),'Top Line Gap Analysis'!$N$3:$N$155,0)</f>
        <v>80</v>
      </c>
    </row>
    <row r="60" spans="1:5">
      <c r="A60" s="4" t="s">
        <v>481</v>
      </c>
    </row>
    <row r="61" spans="1:5">
      <c r="A61" t="str" cm="1">
        <f t="array" ref="A61">INDEX('Top Line Gap Analysis'!$A$3:$A$155,$E61)</f>
        <v>Isles of Scilly</v>
      </c>
      <c r="B61" t="str" cm="1">
        <f t="array" ref="B61">TEXT(INDEX('Top Line Gap Analysis'!$H$3:$H$155,$E61),"0.0")&amp;"%"</f>
        <v>70.0%</v>
      </c>
      <c r="C61" t="str" cm="1">
        <f t="array" ref="C61">"("&amp;TEXT(INDEX('Top Line Gap Analysis'!$G$3:$G$155,$E61),"#,##0")&amp;" children)"</f>
        <v>(21 children)</v>
      </c>
      <c r="E61">
        <f>MATCH(LARGE('Top Line Gap Analysis'!$N$3:$N$155,ROW()-60),'Top Line Gap Analysis'!$N$3:$N$155,0)</f>
        <v>60</v>
      </c>
    </row>
    <row r="62" spans="1:5">
      <c r="A62" t="str" cm="1">
        <f t="array" ref="A62">INDEX('Top Line Gap Analysis'!$A$3:$A$155,$E62)</f>
        <v>Brent</v>
      </c>
      <c r="B62" t="str" cm="1">
        <f t="array" ref="B62">TEXT(INDEX('Top Line Gap Analysis'!$H$3:$H$155,$E62),"0.0")&amp;"%"</f>
        <v>58.6%</v>
      </c>
      <c r="C62" t="str" cm="1">
        <f t="array" ref="C62">"("&amp;TEXT(INDEX('Top Line Gap Analysis'!$G$3:$G$155,$E62),"#,##0")&amp;" children)"</f>
        <v>(16,627 children)</v>
      </c>
      <c r="E62">
        <f>MATCH(LARGE('Top Line Gap Analysis'!$N$3:$N$155,ROW()-60),'Top Line Gap Analysis'!$N$3:$N$155,0)</f>
        <v>14</v>
      </c>
    </row>
    <row r="63" spans="1:5">
      <c r="A63" t="str" cm="1">
        <f t="array" ref="A63">INDEX('Top Line Gap Analysis'!$A$3:$A$155,$E63)</f>
        <v>Barking and Dagenham</v>
      </c>
      <c r="B63" t="str" cm="1">
        <f t="array" ref="B63">TEXT(INDEX('Top Line Gap Analysis'!$H$3:$H$155,$E63),"0.0")&amp;"%"</f>
        <v>54.7%</v>
      </c>
      <c r="C63" t="str" cm="1">
        <f t="array" ref="C63">"("&amp;TEXT(INDEX('Top Line Gap Analysis'!$G$3:$G$155,$E63),"#,##0")&amp;" children)"</f>
        <v>(13,781 children)</v>
      </c>
      <c r="E63">
        <f>MATCH(LARGE('Top Line Gap Analysis'!$N$3:$N$155,ROW()-60),'Top Line Gap Analysis'!$N$3:$N$155,0)</f>
        <v>1</v>
      </c>
    </row>
    <row r="64" spans="1:5">
      <c r="A64" t="str" cm="1">
        <f t="array" ref="A64">INDEX('Top Line Gap Analysis'!$A$3:$A$155,$E64)</f>
        <v>West Sussex</v>
      </c>
      <c r="B64" t="str" cm="1">
        <f t="array" ref="B64">TEXT(INDEX('Top Line Gap Analysis'!$H$3:$H$155,$E64),"0.0")&amp;"%"</f>
        <v>53.8%</v>
      </c>
      <c r="C64" t="str" cm="1">
        <f t="array" ref="C64">"("&amp;TEXT(INDEX('Top Line Gap Analysis'!$G$3:$G$155,$E64),"#,##0")&amp;" children)"</f>
        <v>(21,843 children)</v>
      </c>
      <c r="E64">
        <f>MATCH(LARGE('Top Line Gap Analysis'!$N$3:$N$155,ROW()-60),'Top Line Gap Analysis'!$N$3:$N$155,0)</f>
        <v>143</v>
      </c>
    </row>
    <row r="65" spans="1:5">
      <c r="A65" t="str" cm="1">
        <f t="array" ref="A65">INDEX('Top Line Gap Analysis'!$A$3:$A$155,$E65)</f>
        <v>Hounslow</v>
      </c>
      <c r="B65" t="str" cm="1">
        <f t="array" ref="B65">TEXT(INDEX('Top Line Gap Analysis'!$H$3:$H$155,$E65),"0.0")&amp;"%"</f>
        <v>53.6%</v>
      </c>
      <c r="C65" t="str" cm="1">
        <f t="array" ref="C65">"("&amp;TEXT(INDEX('Top Line Gap Analysis'!$G$3:$G$155,$E65),"#,##0")&amp;" children)"</f>
        <v>(11,286 children)</v>
      </c>
      <c r="E65">
        <f>MATCH(LARGE('Top Line Gap Analysis'!$N$3:$N$155,ROW()-60),'Top Line Gap Analysis'!$N$3:$N$155,0)</f>
        <v>58</v>
      </c>
    </row>
    <row r="66" spans="1:5">
      <c r="A66" t="str" cm="1">
        <f t="array" ref="A66">INDEX('Top Line Gap Analysis'!$A$3:$A$155,$E66)</f>
        <v>Harrow</v>
      </c>
      <c r="B66" t="str" cm="1">
        <f t="array" ref="B66">TEXT(INDEX('Top Line Gap Analysis'!$H$3:$H$155,$E66),"0.0")&amp;"%"</f>
        <v>52.7%</v>
      </c>
      <c r="C66" t="str" cm="1">
        <f t="array" ref="C66">"("&amp;TEXT(INDEX('Top Line Gap Analysis'!$G$3:$G$155,$E66),"#,##0")&amp;" children)"</f>
        <v>(7,884 children)</v>
      </c>
      <c r="E66">
        <f>MATCH(LARGE('Top Line Gap Analysis'!$N$3:$N$155,ROW()-60),'Top Line Gap Analysis'!$N$3:$N$155,0)</f>
        <v>52</v>
      </c>
    </row>
    <row r="67" spans="1:5">
      <c r="A67" t="str" cm="1">
        <f t="array" ref="A67">INDEX('Top Line Gap Analysis'!$A$3:$A$155,$E67)</f>
        <v>Haringey</v>
      </c>
      <c r="B67" t="str" cm="1">
        <f t="array" ref="B67">TEXT(INDEX('Top Line Gap Analysis'!$H$3:$H$155,$E67),"0.0")&amp;"%"</f>
        <v>52.6%</v>
      </c>
      <c r="C67" t="str" cm="1">
        <f t="array" ref="C67">"("&amp;TEXT(INDEX('Top Line Gap Analysis'!$G$3:$G$155,$E67),"#,##0")&amp;" children)"</f>
        <v>(10,416 children)</v>
      </c>
      <c r="E67">
        <f>MATCH(LARGE('Top Line Gap Analysis'!$N$3:$N$155,ROW()-60),'Top Line Gap Analysis'!$N$3:$N$155,0)</f>
        <v>51</v>
      </c>
    </row>
    <row r="68" spans="1:5">
      <c r="A68" t="str" cm="1">
        <f t="array" ref="A68">INDEX('Top Line Gap Analysis'!$A$3:$A$155,$E68)</f>
        <v>Bracknell Forest</v>
      </c>
      <c r="B68" t="str" cm="1">
        <f t="array" ref="B68">TEXT(INDEX('Top Line Gap Analysis'!$H$3:$H$155,$E68),"0.0")&amp;"%"</f>
        <v>51.5%</v>
      </c>
      <c r="C68" t="str" cm="1">
        <f t="array" ref="C68">"("&amp;TEXT(INDEX('Top Line Gap Analysis'!$G$3:$G$155,$E68),"#,##0")&amp;" children)"</f>
        <v>(2,600 children)</v>
      </c>
      <c r="E68">
        <f>MATCH(LARGE('Top Line Gap Analysis'!$N$3:$N$155,ROW()-60),'Top Line Gap Analysis'!$N$3:$N$155,0)</f>
        <v>12</v>
      </c>
    </row>
    <row r="69" spans="1:5">
      <c r="A69" t="str" cm="1">
        <f t="array" ref="A69">INDEX('Top Line Gap Analysis'!$A$3:$A$155,$E69)</f>
        <v>Blackburn with Darwen</v>
      </c>
      <c r="B69" t="str" cm="1">
        <f t="array" ref="B69">TEXT(INDEX('Top Line Gap Analysis'!$H$3:$H$155,$E69),"0.0")&amp;"%"</f>
        <v>51.3%</v>
      </c>
      <c r="C69" t="str" cm="1">
        <f t="array" ref="C69">"("&amp;TEXT(INDEX('Top Line Gap Analysis'!$G$3:$G$155,$E69),"#,##0")&amp;" children)"</f>
        <v>(7,879 children)</v>
      </c>
      <c r="E69">
        <f>MATCH(LARGE('Top Line Gap Analysis'!$N$3:$N$155,ROW()-60),'Top Line Gap Analysis'!$N$3:$N$155,0)</f>
        <v>8</v>
      </c>
    </row>
    <row r="70" spans="1:5">
      <c r="A70" t="str" cm="1">
        <f t="array" ref="A70">INDEX('Top Line Gap Analysis'!$A$3:$A$155,$E70)</f>
        <v>Lewisham</v>
      </c>
      <c r="B70" t="str" cm="1">
        <f t="array" ref="B70">TEXT(INDEX('Top Line Gap Analysis'!$H$3:$H$155,$E70),"0.0")&amp;"%"</f>
        <v>51.1%</v>
      </c>
      <c r="C70" t="str" cm="1">
        <f t="array" ref="C70">"("&amp;TEXT(INDEX('Top Line Gap Analysis'!$G$3:$G$155,$E70),"#,##0")&amp;" children)"</f>
        <v>(10,853 children)</v>
      </c>
      <c r="E70">
        <f>MATCH(LARGE('Top Line Gap Analysis'!$N$3:$N$155,ROW()-60),'Top Line Gap Analysis'!$N$3:$N$155,0)</f>
        <v>73</v>
      </c>
    </row>
  </sheetData>
  <sheetProtection algorithmName="SHA-512" hashValue="fnVY1aN+I/Td5NMmsx3lDRvmDsZj3hauvwJkS+wdERr10MoaKZhZEN/Js9TzRgY5cLT0c5Sw612+dACpbe9mnA==" saltValue="JvE8NClk22E8BI5BGtMdWA==" spinCount="100000" sheet="1" objects="1" scenarios="1" autoFilter="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08ED-02CB-2446-BCC7-85E3368E4635}">
  <dimension ref="A1:G69"/>
  <sheetViews>
    <sheetView topLeftCell="A4" workbookViewId="0">
      <selection activeCell="C47" sqref="C47"/>
    </sheetView>
  </sheetViews>
  <sheetFormatPr defaultColWidth="11.42578125" defaultRowHeight="15"/>
  <sheetData>
    <row r="1" spans="1:1" s="107" customFormat="1">
      <c r="A1" s="111" t="s">
        <v>482</v>
      </c>
    </row>
    <row r="39" spans="2:7" ht="15.95" thickBot="1"/>
    <row r="40" spans="2:7">
      <c r="B40" s="90" t="s">
        <v>483</v>
      </c>
      <c r="C40" s="91"/>
      <c r="D40" s="91"/>
      <c r="E40" s="91"/>
      <c r="F40" s="91"/>
      <c r="G40" s="92"/>
    </row>
    <row r="41" spans="2:7">
      <c r="B41" s="93" t="s">
        <v>484</v>
      </c>
      <c r="C41" s="94" t="str">
        <f>Explorer!C3</f>
        <v>North Lincolnshire</v>
      </c>
      <c r="D41" s="94"/>
      <c r="E41" s="94"/>
      <c r="F41" s="94"/>
      <c r="G41" s="95"/>
    </row>
    <row r="42" spans="2:7">
      <c r="B42" s="93" t="s">
        <v>53</v>
      </c>
      <c r="C42" s="94" t="str">
        <f>_xlfn.XLOOKUP($C$41,'Top Line Gap Analysis'!$A$3:$A$155,'Top Line Gap Analysis'!$C$3:$C$155)</f>
        <v>Yorkshire and The Humber</v>
      </c>
      <c r="D42" s="94"/>
      <c r="E42" s="94"/>
      <c r="F42" s="94"/>
      <c r="G42" s="95"/>
    </row>
    <row r="43" spans="2:7">
      <c r="B43" s="93" t="s">
        <v>485</v>
      </c>
      <c r="C43" s="94" t="str">
        <f>_xlfn.XLOOKUP($C$41,'Top Line Gap Analysis'!$A$3:$A$155,'Top Line Gap Analysis'!$B$3:$B$155)</f>
        <v>Unitary</v>
      </c>
      <c r="D43" s="94"/>
      <c r="E43" s="94" t="s">
        <v>486</v>
      </c>
      <c r="F43" s="94" t="s">
        <v>487</v>
      </c>
      <c r="G43" s="95"/>
    </row>
    <row r="44" spans="2:7">
      <c r="B44" s="93" t="s">
        <v>54</v>
      </c>
      <c r="C44" s="94" t="str">
        <f>_xlfn.XLOOKUP($C$41,'Top Line Gap Analysis'!$A$3:$A$155,'Top Line Gap Analysis'!$D$3:$D$155)</f>
        <v>Rural/Mixed</v>
      </c>
      <c r="D44" s="94"/>
      <c r="E44" s="94" t="str">
        <f>C41&amp;" — "&amp;TEXT(C49,"#,##0")&amp;" children"</f>
        <v>North Lincolnshire — 3,743 children</v>
      </c>
      <c r="F44" s="94">
        <f>C62</f>
        <v>16.575882378991189</v>
      </c>
      <c r="G44" s="95"/>
    </row>
    <row r="45" spans="2:7">
      <c r="B45" s="93" t="s">
        <v>488</v>
      </c>
      <c r="C45" s="94">
        <f>_xlfn.XLOOKUP($C$41,'Top Line Gap Analysis'!$A$3:$A$155,'Top Line Gap Analysis'!$E$3:$E$155)</f>
        <v>6977</v>
      </c>
      <c r="D45" s="94"/>
      <c r="E45" s="94" t="s">
        <v>489</v>
      </c>
      <c r="F45" s="94">
        <f>C63</f>
        <v>18.680553649053305</v>
      </c>
      <c r="G45" s="95"/>
    </row>
    <row r="46" spans="2:7">
      <c r="B46" s="93" t="s">
        <v>490</v>
      </c>
      <c r="C46" s="94">
        <f>_xlfn.XLOOKUP($C$41,'Top Line Gap Analysis'!$A$3:$A$155,'Top Line Gap Analysis'!$J$3:$J$155)</f>
        <v>30.897657322527788</v>
      </c>
      <c r="D46" s="94"/>
      <c r="E46" s="94" t="s">
        <v>491</v>
      </c>
      <c r="F46" s="94">
        <f>C64</f>
        <v>17.611978184402716</v>
      </c>
      <c r="G46" s="95"/>
    </row>
    <row r="47" spans="2:7">
      <c r="B47" s="93" t="s">
        <v>492</v>
      </c>
      <c r="C47" s="94">
        <f>_xlfn.XLOOKUP($C$41,'Top Line Gap Analysis'!$A$3:$A$155,'Top Line Gap Analysis'!$F$3:$F$155)</f>
        <v>10720</v>
      </c>
      <c r="D47" s="94"/>
      <c r="E47" s="94"/>
      <c r="F47" s="94"/>
      <c r="G47" s="95"/>
    </row>
    <row r="48" spans="2:7">
      <c r="B48" s="93" t="s">
        <v>493</v>
      </c>
      <c r="C48" s="94">
        <f>_xlfn.XLOOKUP($C$41,'Top Line Gap Analysis'!$A$3:$A$155,'Top Line Gap Analysis'!$K$3:$K$155)</f>
        <v>47.473539701518973</v>
      </c>
      <c r="D48" s="94"/>
      <c r="E48" s="94"/>
      <c r="F48" s="94" t="s">
        <v>494</v>
      </c>
      <c r="G48" s="95" t="s">
        <v>495</v>
      </c>
    </row>
    <row r="49" spans="2:7">
      <c r="B49" s="93" t="s">
        <v>496</v>
      </c>
      <c r="C49" s="94">
        <f>_xlfn.XLOOKUP($C$41,'Top Line Gap Analysis'!$A$3:$A$155,'Top Line Gap Analysis'!$G$3:$G$155)</f>
        <v>3743</v>
      </c>
      <c r="D49" s="94"/>
      <c r="E49" s="94" t="s">
        <v>497</v>
      </c>
      <c r="F49" s="94">
        <f>C53</f>
        <v>1122</v>
      </c>
      <c r="G49" s="95">
        <f>_xlfn.XLOOKUP($C$41,'Detailed Gap Analysis'!$A$3:$A$155,'Detailed Gap Analysis'!$E$3:$E$155)</f>
        <v>2380</v>
      </c>
    </row>
    <row r="50" spans="2:7">
      <c r="B50" s="93" t="s">
        <v>498</v>
      </c>
      <c r="C50" s="94">
        <f>_xlfn.XLOOKUP($C$41,'Top Line Gap Analysis'!$A$3:$A$155,'Top Line Gap Analysis'!$H$3:$H$155)</f>
        <v>34.916044776119406</v>
      </c>
      <c r="D50" s="94"/>
      <c r="E50" s="94" t="s">
        <v>499</v>
      </c>
      <c r="F50" s="94">
        <f>C54</f>
        <v>2545</v>
      </c>
      <c r="G50" s="95">
        <f>_xlfn.XLOOKUP($C$41,'Detailed Gap Analysis'!$A$3:$A$155,'Detailed Gap Analysis'!$F$3:$F$155)</f>
        <v>3580</v>
      </c>
    </row>
    <row r="51" spans="2:7">
      <c r="B51" s="93" t="s">
        <v>500</v>
      </c>
      <c r="C51" s="94">
        <f>_xlfn.XLOOKUP($C$41,'Top Line Gap Analysis'!$A$3:$A$155,'Top Line Gap Analysis'!$I$3:$I$155)</f>
        <v>22581</v>
      </c>
      <c r="D51" s="94"/>
      <c r="E51" s="94" t="s">
        <v>501</v>
      </c>
      <c r="F51" s="94">
        <f>C55</f>
        <v>3310</v>
      </c>
      <c r="G51" s="95">
        <f>_xlfn.XLOOKUP($C$41,'Detailed Gap Analysis'!$A$3:$A$155,'Detailed Gap Analysis'!$G$3:$G$155)</f>
        <v>4760</v>
      </c>
    </row>
    <row r="52" spans="2:7">
      <c r="B52" s="93" t="s">
        <v>502</v>
      </c>
      <c r="C52" s="94">
        <f>_xlfn.XLOOKUP($C$41,'Detailed Gap Analysis'!$A$3:$A$155,'Detailed Gap Analysis'!$P$3:$P$155)</f>
        <v>2485</v>
      </c>
      <c r="D52" s="94"/>
      <c r="E52" s="94"/>
      <c r="F52" s="94"/>
      <c r="G52" s="95"/>
    </row>
    <row r="53" spans="2:7">
      <c r="B53" s="93" t="s">
        <v>503</v>
      </c>
      <c r="C53" s="94">
        <f>_xlfn.XLOOKUP($C$41,'Detailed Gap Analysis'!$A$3:$A$155,'Detailed Gap Analysis'!$I$3:$I$155)</f>
        <v>1122</v>
      </c>
      <c r="D53" s="94"/>
      <c r="E53" s="94" t="s">
        <v>504</v>
      </c>
      <c r="F53" s="94" t="s">
        <v>487</v>
      </c>
      <c r="G53" s="95"/>
    </row>
    <row r="54" spans="2:7">
      <c r="B54" s="93" t="s">
        <v>505</v>
      </c>
      <c r="C54" s="94">
        <f>_xlfn.XLOOKUP($C$41,'Detailed Gap Analysis'!$A$3:$A$155,'Detailed Gap Analysis'!$J$3:$J$155)</f>
        <v>2545</v>
      </c>
      <c r="D54" s="94"/>
      <c r="E54" s="94" t="str">
        <f>C41&amp;" — "&amp;TEXT(C49,"#,##0")&amp;" children"</f>
        <v>North Lincolnshire — 3,743 children</v>
      </c>
      <c r="F54" s="94">
        <f>C62</f>
        <v>16.575882378991189</v>
      </c>
      <c r="G54" s="95"/>
    </row>
    <row r="55" spans="2:7">
      <c r="B55" s="93" t="s">
        <v>506</v>
      </c>
      <c r="C55" s="94">
        <f>_xlfn.XLOOKUP($C$41,'Detailed Gap Analysis'!$A$3:$A$155,'Detailed Gap Analysis'!$K$3:$K$155)</f>
        <v>3310</v>
      </c>
      <c r="D55" s="94"/>
      <c r="E55" s="94" t="s">
        <v>507</v>
      </c>
      <c r="F55" s="94">
        <f>_xlfn.MINIFS('Top Line Gap Analysis'!$O$3:$O$155,'Top Line Gap Analysis'!$C$3:$C$155,$C$42)</f>
        <v>11.828101243180395</v>
      </c>
      <c r="G55" s="95"/>
    </row>
    <row r="56" spans="2:7">
      <c r="B56" s="93" t="s">
        <v>508</v>
      </c>
      <c r="C56" s="94">
        <f>AVERAGEIF('Top Line Gap Analysis'!$C$3:$C$155,$C$42,'Top Line Gap Analysis'!$H$3:$H$155)</f>
        <v>38.231895937844527</v>
      </c>
      <c r="D56" s="94"/>
      <c r="E56" s="94" t="s">
        <v>509</v>
      </c>
      <c r="F56" s="94">
        <f>C63</f>
        <v>18.680553649053305</v>
      </c>
      <c r="G56" s="95"/>
    </row>
    <row r="57" spans="2:7">
      <c r="B57" s="93" t="s">
        <v>510</v>
      </c>
      <c r="C57" s="94">
        <f>AVERAGE('Top Line Gap Analysis'!$H$3:$H$155)</f>
        <v>38.094714202784289</v>
      </c>
      <c r="D57" s="94"/>
      <c r="E57" s="94" t="s">
        <v>511</v>
      </c>
      <c r="F57" s="94">
        <f>_xlfn.MAXIFS('Top Line Gap Analysis'!$O$3:$O$155,'Top Line Gap Analysis'!$C$3:$C$155,$C$42)</f>
        <v>28.868876246631501</v>
      </c>
      <c r="G57" s="95"/>
    </row>
    <row r="58" spans="2:7">
      <c r="B58" s="93" t="s">
        <v>512</v>
      </c>
      <c r="C58" s="94">
        <f>COUNTIF('Top Line Gap Analysis'!$O$3:$O$155,"&gt;"&amp;$C$62)+1</f>
        <v>77</v>
      </c>
      <c r="D58" s="94"/>
      <c r="E58" s="94"/>
      <c r="F58" s="94"/>
      <c r="G58" s="95"/>
    </row>
    <row r="59" spans="2:7">
      <c r="B59" s="93" t="s">
        <v>513</v>
      </c>
      <c r="C59" s="94">
        <f>COUNT('Top Line Gap Analysis'!$H$3:$H$155)</f>
        <v>153</v>
      </c>
      <c r="D59" s="94"/>
      <c r="E59" s="94"/>
      <c r="F59" s="94"/>
      <c r="G59" s="95"/>
    </row>
    <row r="60" spans="2:7">
      <c r="B60" s="93" t="s">
        <v>514</v>
      </c>
      <c r="C60" s="94">
        <f>AVERAGEIF('Top Line Gap Analysis'!$C$3:$C$155,$C$42,'Top Line Gap Analysis'!$J$3:$J$155)</f>
        <v>29.936461359752947</v>
      </c>
      <c r="D60" s="94"/>
      <c r="E60" s="94" t="str">
        <f>"Reception–Year 2 · "&amp;TEXT(IFERROR(C66/$C$52,0),"0%")</f>
        <v>Reception–Year 2 · 0%</v>
      </c>
      <c r="F60" s="94">
        <f>C66</f>
        <v>0</v>
      </c>
      <c r="G60" s="95"/>
    </row>
    <row r="61" spans="2:7">
      <c r="B61" s="93" t="s">
        <v>515</v>
      </c>
      <c r="C61" s="94">
        <f>AVERAGE('Top Line Gap Analysis'!$J$3:$J$155)</f>
        <v>28.798894888529908</v>
      </c>
      <c r="D61" s="94"/>
      <c r="E61" s="94" t="str">
        <f>"Years 3–6 · "&amp;TEXT(IFERROR(C67/$C$52,0),"0%")</f>
        <v>Years 3–6 · 42%</v>
      </c>
      <c r="F61" s="94">
        <f>C67</f>
        <v>1035</v>
      </c>
      <c r="G61" s="95"/>
    </row>
    <row r="62" spans="2:7">
      <c r="B62" s="93" t="s">
        <v>516</v>
      </c>
      <c r="C62" s="94">
        <f>C49/C51*100</f>
        <v>16.575882378991189</v>
      </c>
      <c r="D62" s="94"/>
      <c r="E62" s="94" t="str">
        <f>"Years 7–11 · "&amp;TEXT(IFERROR(C68/$C$52,0),"0%")</f>
        <v>Years 7–11 · 58%</v>
      </c>
      <c r="F62" s="94">
        <f>C68</f>
        <v>1450</v>
      </c>
      <c r="G62" s="95"/>
    </row>
    <row r="63" spans="2:7">
      <c r="B63" s="93" t="s">
        <v>517</v>
      </c>
      <c r="C63" s="94">
        <f>AVERAGEIF('Top Line Gap Analysis'!$C$3:$C$155,$C$42,'Top Line Gap Analysis'!$O$3:$O$155)</f>
        <v>18.680553649053305</v>
      </c>
      <c r="D63" s="94"/>
      <c r="E63" s="94"/>
      <c r="F63" s="94"/>
      <c r="G63" s="95"/>
    </row>
    <row r="64" spans="2:7">
      <c r="B64" s="93" t="s">
        <v>518</v>
      </c>
      <c r="C64" s="94">
        <f>AVERAGE('Top Line Gap Analysis'!$O$3:$O$155)</f>
        <v>17.611978184402716</v>
      </c>
      <c r="D64" s="94"/>
      <c r="E64" s="94"/>
      <c r="F64" s="94"/>
      <c r="G64" s="95"/>
    </row>
    <row r="65" spans="2:7">
      <c r="B65" s="93"/>
      <c r="C65" s="94"/>
      <c r="D65" s="94"/>
      <c r="E65" s="94"/>
      <c r="F65" s="94"/>
      <c r="G65" s="95"/>
    </row>
    <row r="66" spans="2:7">
      <c r="B66" s="93" t="s">
        <v>519</v>
      </c>
      <c r="C66" s="94">
        <f>0</f>
        <v>0</v>
      </c>
      <c r="D66" s="94"/>
      <c r="E66" s="94"/>
      <c r="F66" s="94"/>
      <c r="G66" s="95"/>
    </row>
    <row r="67" spans="2:7">
      <c r="B67" s="93" t="s">
        <v>520</v>
      </c>
      <c r="C67" s="94">
        <f>IF($C$42="London",0,_xlfn.XLOOKUP($C$41,'Detailed Gap Analysis'!$A$3:$A$155,'Detailed Gap Analysis'!$F$3:$F$155)-_xlfn.XLOOKUP($C$41,'Detailed Gap Analysis'!$A$3:$A$155,'Detailed Gap Analysis'!$J$3:$J$155))</f>
        <v>1035</v>
      </c>
      <c r="D67" s="94"/>
      <c r="E67" s="94"/>
      <c r="F67" s="94"/>
      <c r="G67" s="95"/>
    </row>
    <row r="68" spans="2:7">
      <c r="B68" s="93" t="s">
        <v>521</v>
      </c>
      <c r="C68" s="94">
        <f>C52-C66-C67</f>
        <v>1450</v>
      </c>
      <c r="D68" s="94"/>
      <c r="E68" s="94"/>
      <c r="F68" s="94"/>
      <c r="G68" s="95"/>
    </row>
    <row r="69" spans="2:7">
      <c r="B69" s="93" t="s">
        <v>522</v>
      </c>
      <c r="C69" s="94">
        <f>C66+C67+C68-C52</f>
        <v>0</v>
      </c>
      <c r="D69" s="94"/>
      <c r="E69" s="94"/>
      <c r="F69" s="94"/>
      <c r="G69" s="95"/>
    </row>
  </sheetData>
  <sheetProtection algorithmName="SHA-512" hashValue="hKgDX/Bh4D/lcLvUTR2vHNwo+kwNnIAHPYczwUcW9eRY7LnoiraBa4Q5UBUv6irZUmrNKY+zIO6Tf9wGW4UXrg==" saltValue="UE1xcVl3tA0ImTETJV4xvQ==" spinCount="100000" sheet="1" objects="1" scenarios="1" autoFilter="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dbd8f2-fe40-402b-b47c-4d3cefcaec30">
      <Terms xmlns="http://schemas.microsoft.com/office/infopath/2007/PartnerControls"/>
    </lcf76f155ced4ddcb4097134ff3c332f>
    <LSEHealthyMindstrial xmlns="41dbd8f2-fe40-402b-b47c-4d3cefcaec30" xsi:nil="true"/>
    <TaxCatchAll xmlns="400c560e-ceb8-4d8c-ac06-234c7dd019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D66DDAE8D40041BEBE559B5929239C" ma:contentTypeVersion="14" ma:contentTypeDescription="Create a new document." ma:contentTypeScope="" ma:versionID="ae5f967804b118382758c60e068baf76">
  <xsd:schema xmlns:xsd="http://www.w3.org/2001/XMLSchema" xmlns:xs="http://www.w3.org/2001/XMLSchema" xmlns:p="http://schemas.microsoft.com/office/2006/metadata/properties" xmlns:ns2="41dbd8f2-fe40-402b-b47c-4d3cefcaec30" xmlns:ns3="400c560e-ceb8-4d8c-ac06-234c7dd019db" targetNamespace="http://schemas.microsoft.com/office/2006/metadata/properties" ma:root="true" ma:fieldsID="b8d56f7132d8a5e985df4ec9c2f18c16" ns2:_="" ns3:_="">
    <xsd:import namespace="41dbd8f2-fe40-402b-b47c-4d3cefcaec30"/>
    <xsd:import namespace="400c560e-ceb8-4d8c-ac06-234c7dd019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LSEHealthyMindstri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dbd8f2-fe40-402b-b47c-4d3cefcaec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82c47d2-88eb-4277-a125-1d4b674ca5f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LSEHealthyMindstrial" ma:index="21" nillable="true" ma:displayName="Notes" ma:format="Dropdown" ma:internalName="LSEHealthyMindstrial">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0c560e-ceb8-4d8c-ac06-234c7dd019d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6bf180f-7e2b-4287-9be4-96210cfa6204}" ma:internalName="TaxCatchAll" ma:showField="CatchAllData" ma:web="400c560e-ceb8-4d8c-ac06-234c7dd019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C6A550-8E1D-4AD5-87A3-A5789B7B7361}"/>
</file>

<file path=customXml/itemProps2.xml><?xml version="1.0" encoding="utf-8"?>
<ds:datastoreItem xmlns:ds="http://schemas.openxmlformats.org/officeDocument/2006/customXml" ds:itemID="{211FD77A-F8ED-4ED8-9EEB-D2C4ADC3F4B3}"/>
</file>

<file path=customXml/itemProps3.xml><?xml version="1.0" encoding="utf-8"?>
<ds:datastoreItem xmlns:ds="http://schemas.openxmlformats.org/officeDocument/2006/customXml" ds:itemID="{34CDA31C-6318-4930-8E8A-F05714D35D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2026-04-20T09:46:38Z</dcterms:created>
  <dcterms:modified xsi:type="dcterms:W3CDTF">2026-07-24T08:18:51Z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0x0101000DD66DDAE8D40041BEBE559B5929239C</vt:lpwstr>
  </property>
  <property fmtid="{D5CDD505-2E9C-101B-9397-08002B2CF9AE}" pid="3" name="MediaServiceImageTags">
    <vt:lpwstr/>
  </property>
</Properties>
</file>